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5/"/>
    </mc:Choice>
  </mc:AlternateContent>
  <xr:revisionPtr revIDLastSave="5133" documentId="8_{9E81D129-A192-422B-80DD-079B08BE742B}" xr6:coauthVersionLast="47" xr6:coauthVersionMax="47" xr10:uidLastSave="{056C6A19-78F1-4464-B9FE-36CE29219C09}"/>
  <bookViews>
    <workbookView xWindow="-120" yWindow="-120" windowWidth="29040" windowHeight="15840" xr2:uid="{00000000-000D-0000-FFFF-FFFF00000000}"/>
  </bookViews>
  <sheets>
    <sheet name="04.18-04.20" sheetId="17" r:id="rId1"/>
    <sheet name="04.11-04.13" sheetId="16" r:id="rId2"/>
    <sheet name="04.04-04.06" sheetId="15" r:id="rId3"/>
    <sheet name="03.28-03.30" sheetId="14" r:id="rId4"/>
    <sheet name="03.21-03.23" sheetId="13" r:id="rId5"/>
    <sheet name="03.14-03.16" sheetId="12" r:id="rId6"/>
    <sheet name="03.07-03.09" sheetId="11" r:id="rId7"/>
    <sheet name="02.28-03.02" sheetId="10" r:id="rId8"/>
    <sheet name="02.21-02.23" sheetId="9" r:id="rId9"/>
    <sheet name="02.14-02.16" sheetId="8" r:id="rId10"/>
    <sheet name="02.07-02.09" sheetId="7" r:id="rId11"/>
    <sheet name="01.31-02.02" sheetId="6" r:id="rId12"/>
    <sheet name="01.24-01.26" sheetId="5" r:id="rId13"/>
    <sheet name="01.17-01.19" sheetId="4" r:id="rId14"/>
    <sheet name="01.10-01.12" sheetId="3" r:id="rId15"/>
    <sheet name="01.03-01.05" sheetId="2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7" l="1"/>
  <c r="F16" i="17"/>
  <c r="D33" i="17"/>
  <c r="I29" i="17"/>
  <c r="F7" i="17"/>
  <c r="I10" i="17"/>
  <c r="I9" i="17"/>
  <c r="I31" i="17"/>
  <c r="F26" i="17"/>
  <c r="F22" i="17"/>
  <c r="I25" i="17"/>
  <c r="I14" i="17" l="1"/>
  <c r="I4" i="17"/>
  <c r="I30" i="17"/>
  <c r="F23" i="17"/>
  <c r="F18" i="17"/>
  <c r="F13" i="17"/>
  <c r="F33" i="17"/>
  <c r="I19" i="17"/>
  <c r="F19" i="17"/>
  <c r="I28" i="17"/>
  <c r="F28" i="17"/>
  <c r="I27" i="17"/>
  <c r="F27" i="17"/>
  <c r="I22" i="17"/>
  <c r="I32" i="17"/>
  <c r="F32" i="17"/>
  <c r="I24" i="17"/>
  <c r="F24" i="17"/>
  <c r="I26" i="17"/>
  <c r="I21" i="17"/>
  <c r="F21" i="17"/>
  <c r="I8" i="17"/>
  <c r="I13" i="17"/>
  <c r="I18" i="17"/>
  <c r="I23" i="17"/>
  <c r="I17" i="17"/>
  <c r="F17" i="17"/>
  <c r="I15" i="17"/>
  <c r="F15" i="17"/>
  <c r="I12" i="17"/>
  <c r="F12" i="17"/>
  <c r="I11" i="17"/>
  <c r="F11" i="17"/>
  <c r="I6" i="17"/>
  <c r="F6" i="17"/>
  <c r="I7" i="17"/>
  <c r="I5" i="17"/>
  <c r="F5" i="17"/>
  <c r="I3" i="17"/>
  <c r="F3" i="17"/>
  <c r="G35" i="16"/>
  <c r="D35" i="16"/>
  <c r="F24" i="16"/>
  <c r="I12" i="16"/>
  <c r="I34" i="16"/>
  <c r="F11" i="16"/>
  <c r="F15" i="16"/>
  <c r="I14" i="16"/>
  <c r="I5" i="16"/>
  <c r="I22" i="16"/>
  <c r="I19" i="16"/>
  <c r="F3" i="16"/>
  <c r="F26" i="16"/>
  <c r="F23" i="16"/>
  <c r="F27" i="16" l="1"/>
  <c r="I13" i="16" l="1"/>
  <c r="I16" i="16"/>
  <c r="I17" i="16"/>
  <c r="F35" i="16"/>
  <c r="I30" i="16"/>
  <c r="F30" i="16"/>
  <c r="I28" i="16"/>
  <c r="F28" i="16"/>
  <c r="I33" i="16"/>
  <c r="F33" i="16"/>
  <c r="I29" i="16"/>
  <c r="F29" i="16"/>
  <c r="I27" i="16"/>
  <c r="I31" i="16"/>
  <c r="F31" i="16"/>
  <c r="I24" i="16"/>
  <c r="I32" i="16"/>
  <c r="F32" i="16"/>
  <c r="I23" i="16"/>
  <c r="I26" i="16"/>
  <c r="I20" i="16"/>
  <c r="F20" i="16"/>
  <c r="I25" i="16"/>
  <c r="F25" i="16"/>
  <c r="I21" i="16"/>
  <c r="F21" i="16"/>
  <c r="I18" i="16"/>
  <c r="F18" i="16"/>
  <c r="I15" i="16"/>
  <c r="I11" i="16"/>
  <c r="I8" i="16"/>
  <c r="F8" i="16"/>
  <c r="I9" i="16"/>
  <c r="F9" i="16"/>
  <c r="I6" i="16"/>
  <c r="F6" i="16"/>
  <c r="I7" i="16"/>
  <c r="F7" i="16"/>
  <c r="I4" i="16"/>
  <c r="F4" i="16"/>
  <c r="I3" i="16"/>
  <c r="G41" i="15"/>
  <c r="F8" i="15"/>
  <c r="I9" i="15"/>
  <c r="I10" i="15"/>
  <c r="I3" i="15"/>
  <c r="F40" i="15" l="1"/>
  <c r="F39" i="15"/>
  <c r="F35" i="15"/>
  <c r="F33" i="15"/>
  <c r="I17" i="15"/>
  <c r="F22" i="15"/>
  <c r="F36" i="15"/>
  <c r="F32" i="15"/>
  <c r="F38" i="15"/>
  <c r="F34" i="15"/>
  <c r="F20" i="15"/>
  <c r="F21" i="15"/>
  <c r="F31" i="15"/>
  <c r="F27" i="15"/>
  <c r="F18" i="15"/>
  <c r="F28" i="15"/>
  <c r="F19" i="15"/>
  <c r="F4" i="15"/>
  <c r="F5" i="15"/>
  <c r="F7" i="15"/>
  <c r="I24" i="15"/>
  <c r="I37" i="15" l="1"/>
  <c r="I23" i="15"/>
  <c r="I29" i="15"/>
  <c r="I30" i="15" l="1"/>
  <c r="D41" i="15"/>
  <c r="F41" i="15" l="1"/>
  <c r="I40" i="15"/>
  <c r="I35" i="15"/>
  <c r="I39" i="15"/>
  <c r="I33" i="15"/>
  <c r="I38" i="15"/>
  <c r="I32" i="15"/>
  <c r="I36" i="15"/>
  <c r="I22" i="15"/>
  <c r="I25" i="15"/>
  <c r="F25" i="15"/>
  <c r="I20" i="15"/>
  <c r="I34" i="15"/>
  <c r="I21" i="15"/>
  <c r="I31" i="15"/>
  <c r="I26" i="15"/>
  <c r="F26" i="15"/>
  <c r="I19" i="15"/>
  <c r="I28" i="15"/>
  <c r="I18" i="15"/>
  <c r="I27" i="15"/>
  <c r="I16" i="15"/>
  <c r="F16" i="15"/>
  <c r="F15" i="15"/>
  <c r="I12" i="15"/>
  <c r="F12" i="15"/>
  <c r="I14" i="15"/>
  <c r="F14" i="15"/>
  <c r="I13" i="15"/>
  <c r="F13" i="15"/>
  <c r="I11" i="15"/>
  <c r="F11" i="15"/>
  <c r="I8" i="15"/>
  <c r="I6" i="15"/>
  <c r="F6" i="15"/>
  <c r="I7" i="15"/>
  <c r="I5" i="15"/>
  <c r="I4" i="15"/>
  <c r="G47" i="14"/>
  <c r="D47" i="14"/>
  <c r="I41" i="14" l="1"/>
  <c r="I46" i="14"/>
  <c r="F9" i="14"/>
  <c r="I44" i="14" l="1"/>
  <c r="I4" i="14"/>
  <c r="I3" i="14"/>
  <c r="I16" i="14"/>
  <c r="I18" i="14"/>
  <c r="I28" i="14"/>
  <c r="I31" i="14"/>
  <c r="I24" i="14"/>
  <c r="I20" i="14"/>
  <c r="I23" i="14"/>
  <c r="I36" i="14"/>
  <c r="I29" i="14"/>
  <c r="I26" i="14"/>
  <c r="I32" i="14"/>
  <c r="I37" i="14"/>
  <c r="I21" i="14"/>
  <c r="I27" i="14"/>
  <c r="I33" i="14"/>
  <c r="I34" i="14"/>
  <c r="I45" i="14"/>
  <c r="I43" i="14" l="1"/>
  <c r="I7" i="14"/>
  <c r="I5" i="14"/>
  <c r="I40" i="14" l="1"/>
  <c r="I15" i="14" l="1"/>
  <c r="F47" i="14"/>
  <c r="I39" i="14"/>
  <c r="F39" i="14"/>
  <c r="I42" i="14"/>
  <c r="F42" i="14"/>
  <c r="I35" i="14"/>
  <c r="F35" i="14"/>
  <c r="I22" i="14"/>
  <c r="F22" i="14"/>
  <c r="I13" i="14"/>
  <c r="F13" i="14"/>
  <c r="I25" i="14"/>
  <c r="F25" i="14"/>
  <c r="I30" i="14"/>
  <c r="F30" i="14"/>
  <c r="I19" i="14"/>
  <c r="F19" i="14"/>
  <c r="F14" i="14"/>
  <c r="I38" i="14"/>
  <c r="F38" i="14"/>
  <c r="I11" i="14"/>
  <c r="F11" i="14"/>
  <c r="F12" i="14"/>
  <c r="I17" i="14"/>
  <c r="I8" i="14"/>
  <c r="F8" i="14"/>
  <c r="I10" i="14"/>
  <c r="F10" i="14"/>
  <c r="I9" i="14"/>
  <c r="I6" i="14"/>
  <c r="F6" i="14"/>
  <c r="F16" i="13"/>
  <c r="I4" i="13"/>
  <c r="F25" i="13"/>
  <c r="I7" i="13"/>
  <c r="F10" i="13" l="1"/>
  <c r="F24" i="13"/>
  <c r="I19" i="13" l="1"/>
  <c r="I21" i="13"/>
  <c r="I26" i="13"/>
  <c r="G27" i="13"/>
  <c r="D27" i="13"/>
  <c r="F27" i="13" s="1"/>
  <c r="I24" i="13"/>
  <c r="I25" i="13"/>
  <c r="I22" i="13"/>
  <c r="F22" i="13"/>
  <c r="I23" i="13"/>
  <c r="F23" i="13"/>
  <c r="I20" i="13"/>
  <c r="F20" i="13"/>
  <c r="I17" i="13"/>
  <c r="F17" i="13"/>
  <c r="I18" i="13"/>
  <c r="F18" i="13"/>
  <c r="I14" i="13"/>
  <c r="F14" i="13"/>
  <c r="I15" i="13"/>
  <c r="F15" i="13"/>
  <c r="I12" i="13"/>
  <c r="F12" i="13"/>
  <c r="I16" i="13"/>
  <c r="I13" i="13"/>
  <c r="F13" i="13"/>
  <c r="I10" i="13"/>
  <c r="I9" i="13"/>
  <c r="F9" i="13"/>
  <c r="I6" i="13"/>
  <c r="F6" i="13"/>
  <c r="F11" i="13"/>
  <c r="F8" i="13"/>
  <c r="I5" i="13"/>
  <c r="F5" i="13"/>
  <c r="I3" i="13"/>
  <c r="F3" i="13"/>
  <c r="G25" i="12"/>
  <c r="D25" i="12"/>
  <c r="I22" i="12"/>
  <c r="I11" i="12"/>
  <c r="F16" i="12"/>
  <c r="F4" i="12"/>
  <c r="I24" i="12"/>
  <c r="F23" i="12"/>
  <c r="F5" i="12" l="1"/>
  <c r="I9" i="12"/>
  <c r="F25" i="12"/>
  <c r="I23" i="12"/>
  <c r="I21" i="12"/>
  <c r="F21" i="12"/>
  <c r="I19" i="12"/>
  <c r="F19" i="12"/>
  <c r="I14" i="12"/>
  <c r="F14" i="12"/>
  <c r="I20" i="12"/>
  <c r="F20" i="12"/>
  <c r="I15" i="12"/>
  <c r="F15" i="12"/>
  <c r="I18" i="12"/>
  <c r="F18" i="12"/>
  <c r="I13" i="12"/>
  <c r="F13" i="12"/>
  <c r="I17" i="12"/>
  <c r="F17" i="12"/>
  <c r="I8" i="12"/>
  <c r="F8" i="12"/>
  <c r="I16" i="12"/>
  <c r="I7" i="12"/>
  <c r="F7" i="12"/>
  <c r="I12" i="12"/>
  <c r="F12" i="12"/>
  <c r="I10" i="12"/>
  <c r="F10" i="12"/>
  <c r="F6" i="12"/>
  <c r="I4" i="12"/>
  <c r="I3" i="12"/>
  <c r="F3" i="12"/>
  <c r="G29" i="11"/>
  <c r="D29" i="11"/>
  <c r="I20" i="11"/>
  <c r="I25" i="11"/>
  <c r="F19" i="11"/>
  <c r="I27" i="11"/>
  <c r="I24" i="11"/>
  <c r="F18" i="11"/>
  <c r="F15" i="11"/>
  <c r="I10" i="11"/>
  <c r="I4" i="11"/>
  <c r="I28" i="11" l="1"/>
  <c r="I23" i="11" l="1"/>
  <c r="I6" i="11" l="1"/>
  <c r="I9" i="11"/>
  <c r="F29" i="11"/>
  <c r="I26" i="11"/>
  <c r="F26" i="11"/>
  <c r="I21" i="11"/>
  <c r="F21" i="11"/>
  <c r="I22" i="11"/>
  <c r="F22" i="11"/>
  <c r="I17" i="11"/>
  <c r="F17" i="11"/>
  <c r="I18" i="11"/>
  <c r="I16" i="11"/>
  <c r="F16" i="11"/>
  <c r="I13" i="11"/>
  <c r="F13" i="11"/>
  <c r="I14" i="11"/>
  <c r="F14" i="11"/>
  <c r="I19" i="11"/>
  <c r="I12" i="11"/>
  <c r="F12" i="11"/>
  <c r="I15" i="11"/>
  <c r="I11" i="11"/>
  <c r="F11" i="11"/>
  <c r="I8" i="11"/>
  <c r="F8" i="11"/>
  <c r="F9" i="11"/>
  <c r="F6" i="11"/>
  <c r="F5" i="11"/>
  <c r="I3" i="11"/>
  <c r="F3" i="11"/>
  <c r="G38" i="10" l="1"/>
  <c r="D38" i="10"/>
  <c r="I23" i="10" l="1"/>
  <c r="F8" i="10"/>
  <c r="F32" i="10" l="1"/>
  <c r="F31" i="10"/>
  <c r="I11" i="10"/>
  <c r="I27" i="10"/>
  <c r="I20" i="10"/>
  <c r="I15" i="10" l="1"/>
  <c r="F12" i="10" l="1"/>
  <c r="F25" i="10"/>
  <c r="F35" i="10"/>
  <c r="I37" i="10"/>
  <c r="I24" i="10"/>
  <c r="F24" i="10"/>
  <c r="F37" i="10"/>
  <c r="F21" i="10" l="1"/>
  <c r="F38" i="10" l="1"/>
  <c r="I34" i="10"/>
  <c r="F34" i="10"/>
  <c r="I36" i="10"/>
  <c r="F36" i="10"/>
  <c r="I32" i="10"/>
  <c r="I31" i="10"/>
  <c r="I26" i="10"/>
  <c r="F26" i="10"/>
  <c r="I33" i="10"/>
  <c r="I29" i="10"/>
  <c r="F29" i="10"/>
  <c r="I30" i="10"/>
  <c r="F30" i="10"/>
  <c r="I19" i="10"/>
  <c r="F19" i="10"/>
  <c r="I22" i="10"/>
  <c r="F22" i="10"/>
  <c r="I18" i="10"/>
  <c r="F18" i="10"/>
  <c r="I9" i="10"/>
  <c r="I21" i="10"/>
  <c r="I17" i="10"/>
  <c r="F17" i="10"/>
  <c r="I35" i="10"/>
  <c r="I16" i="10"/>
  <c r="F16" i="10"/>
  <c r="I12" i="10"/>
  <c r="I13" i="10"/>
  <c r="F13" i="10"/>
  <c r="I14" i="10"/>
  <c r="F14" i="10"/>
  <c r="I7" i="10"/>
  <c r="F7" i="10"/>
  <c r="I10" i="10"/>
  <c r="F10" i="10"/>
  <c r="I6" i="10"/>
  <c r="F6" i="10"/>
  <c r="I8" i="10"/>
  <c r="I5" i="10"/>
  <c r="F5" i="10"/>
  <c r="F4" i="10"/>
  <c r="I3" i="10"/>
  <c r="F3" i="10"/>
  <c r="I13" i="9" l="1"/>
  <c r="I31" i="9"/>
  <c r="G41" i="9" l="1"/>
  <c r="D41" i="9"/>
  <c r="I20" i="9"/>
  <c r="I38" i="9"/>
  <c r="I17" i="9"/>
  <c r="F26" i="8"/>
  <c r="I26" i="8"/>
  <c r="F25" i="9"/>
  <c r="I22" i="8"/>
  <c r="I23" i="8"/>
  <c r="I25" i="9" l="1"/>
  <c r="F24" i="9" l="1"/>
  <c r="I32" i="9" l="1"/>
  <c r="I35" i="9"/>
  <c r="I12" i="9"/>
  <c r="F14" i="9" l="1"/>
  <c r="F4" i="9"/>
  <c r="F5" i="9"/>
  <c r="F8" i="9"/>
  <c r="F10" i="9"/>
  <c r="I6" i="9" l="1"/>
  <c r="I18" i="9"/>
  <c r="I21" i="9"/>
  <c r="F41" i="9"/>
  <c r="I40" i="9"/>
  <c r="F40" i="9"/>
  <c r="I36" i="9"/>
  <c r="F36" i="9"/>
  <c r="I37" i="9"/>
  <c r="F37" i="9"/>
  <c r="I39" i="9"/>
  <c r="F39" i="9"/>
  <c r="I34" i="9"/>
  <c r="F34" i="9"/>
  <c r="I28" i="9"/>
  <c r="F28" i="9"/>
  <c r="I26" i="9"/>
  <c r="F26" i="9"/>
  <c r="I19" i="9"/>
  <c r="F19" i="9"/>
  <c r="I33" i="9"/>
  <c r="F33" i="9"/>
  <c r="F16" i="9"/>
  <c r="I27" i="9"/>
  <c r="F27" i="9"/>
  <c r="I22" i="9"/>
  <c r="F22" i="9"/>
  <c r="I15" i="9"/>
  <c r="F15" i="9"/>
  <c r="I23" i="9"/>
  <c r="F23" i="9"/>
  <c r="I11" i="9"/>
  <c r="F11" i="9"/>
  <c r="I24" i="9"/>
  <c r="I9" i="9"/>
  <c r="F9" i="9"/>
  <c r="I7" i="9"/>
  <c r="F7" i="9"/>
  <c r="I10" i="9"/>
  <c r="I8" i="9"/>
  <c r="I5" i="9"/>
  <c r="I3" i="9"/>
  <c r="F3" i="9"/>
  <c r="G37" i="8"/>
  <c r="I28" i="8"/>
  <c r="F25" i="8"/>
  <c r="I5" i="8"/>
  <c r="I6" i="8"/>
  <c r="I7" i="8"/>
  <c r="F21" i="8"/>
  <c r="F33" i="8"/>
  <c r="F20" i="8"/>
  <c r="F12" i="8"/>
  <c r="F15" i="8"/>
  <c r="I21" i="8" l="1"/>
  <c r="D37" i="8" l="1"/>
  <c r="F37" i="8" s="1"/>
  <c r="I34" i="8"/>
  <c r="F34" i="8"/>
  <c r="I27" i="8"/>
  <c r="F27" i="8"/>
  <c r="I33" i="8"/>
  <c r="I30" i="8"/>
  <c r="F30" i="8"/>
  <c r="I31" i="8"/>
  <c r="F31" i="8"/>
  <c r="F36" i="8"/>
  <c r="I32" i="8"/>
  <c r="F32" i="8"/>
  <c r="I24" i="8"/>
  <c r="F24" i="8"/>
  <c r="I18" i="8"/>
  <c r="F18" i="8"/>
  <c r="I25" i="8"/>
  <c r="I19" i="8"/>
  <c r="F19" i="8"/>
  <c r="I14" i="8"/>
  <c r="F14" i="8"/>
  <c r="I20" i="8"/>
  <c r="I10" i="8"/>
  <c r="F10" i="8"/>
  <c r="F17" i="8"/>
  <c r="I15" i="8"/>
  <c r="I12" i="8"/>
  <c r="I16" i="8"/>
  <c r="F16" i="8"/>
  <c r="I11" i="8"/>
  <c r="F11" i="8"/>
  <c r="I9" i="8"/>
  <c r="F9" i="8"/>
  <c r="I8" i="8"/>
  <c r="F8" i="8"/>
  <c r="I3" i="8"/>
  <c r="F3" i="8"/>
  <c r="G32" i="7" l="1"/>
  <c r="D32" i="7"/>
  <c r="I30" i="7" l="1"/>
  <c r="F25" i="7" l="1"/>
  <c r="I8" i="7"/>
  <c r="I17" i="7"/>
  <c r="I27" i="7"/>
  <c r="I9" i="7"/>
  <c r="I12" i="7"/>
  <c r="F20" i="7" l="1"/>
  <c r="F21" i="7"/>
  <c r="F5" i="7"/>
  <c r="F7" i="7"/>
  <c r="F6" i="7"/>
  <c r="F22" i="7" l="1"/>
  <c r="F32" i="7" l="1"/>
  <c r="F30" i="7"/>
  <c r="I28" i="7"/>
  <c r="F28" i="7"/>
  <c r="I23" i="7"/>
  <c r="F23" i="7"/>
  <c r="I31" i="7"/>
  <c r="F31" i="7"/>
  <c r="I25" i="7"/>
  <c r="F24" i="7"/>
  <c r="I26" i="7"/>
  <c r="F26" i="7"/>
  <c r="I16" i="7"/>
  <c r="F16" i="7"/>
  <c r="I22" i="7"/>
  <c r="I18" i="7"/>
  <c r="F18" i="7"/>
  <c r="I19" i="7"/>
  <c r="F19" i="7"/>
  <c r="I15" i="7"/>
  <c r="F15" i="7"/>
  <c r="I21" i="7"/>
  <c r="I20" i="7"/>
  <c r="I14" i="7"/>
  <c r="F14" i="7"/>
  <c r="F10" i="7"/>
  <c r="I11" i="7"/>
  <c r="F11" i="7"/>
  <c r="I6" i="7"/>
  <c r="I7" i="7"/>
  <c r="I5" i="7"/>
  <c r="I4" i="7"/>
  <c r="F4" i="7"/>
  <c r="I3" i="7"/>
  <c r="F3" i="7"/>
  <c r="G33" i="6"/>
  <c r="D33" i="6"/>
  <c r="I23" i="6" l="1"/>
  <c r="I26" i="6"/>
  <c r="I18" i="6"/>
  <c r="I12" i="6"/>
  <c r="I11" i="6"/>
  <c r="F3" i="6" l="1"/>
  <c r="I5" i="6"/>
  <c r="I31" i="6"/>
  <c r="F32" i="6"/>
  <c r="I16" i="6" l="1"/>
  <c r="I6" i="6"/>
  <c r="F33" i="6"/>
  <c r="I30" i="6"/>
  <c r="F30" i="6"/>
  <c r="I32" i="6"/>
  <c r="I27" i="6"/>
  <c r="F27" i="6"/>
  <c r="F28" i="6"/>
  <c r="I29" i="6"/>
  <c r="F29" i="6"/>
  <c r="I21" i="6"/>
  <c r="F21" i="6"/>
  <c r="I19" i="6"/>
  <c r="F19" i="6"/>
  <c r="I25" i="6"/>
  <c r="F25" i="6"/>
  <c r="I20" i="6"/>
  <c r="F20" i="6"/>
  <c r="F22" i="6"/>
  <c r="I24" i="6"/>
  <c r="F24" i="6"/>
  <c r="I17" i="6"/>
  <c r="F17" i="6"/>
  <c r="I15" i="6"/>
  <c r="F15" i="6"/>
  <c r="I13" i="6"/>
  <c r="F13" i="6"/>
  <c r="I14" i="6"/>
  <c r="F14" i="6"/>
  <c r="I10" i="6"/>
  <c r="F10" i="6"/>
  <c r="I7" i="6"/>
  <c r="F7" i="6"/>
  <c r="I8" i="6"/>
  <c r="F8" i="6"/>
  <c r="F9" i="6"/>
  <c r="I4" i="6"/>
  <c r="F4" i="6"/>
  <c r="I3" i="6"/>
  <c r="G33" i="5"/>
  <c r="D33" i="5"/>
  <c r="I30" i="5"/>
  <c r="F16" i="5"/>
  <c r="I22" i="5" l="1"/>
  <c r="F4" i="5" l="1"/>
  <c r="I25" i="5"/>
  <c r="F11" i="5"/>
  <c r="F10" i="5"/>
  <c r="I28" i="5" l="1"/>
  <c r="F13" i="5"/>
  <c r="I3" i="5" l="1"/>
  <c r="F33" i="5"/>
  <c r="I31" i="5"/>
  <c r="F31" i="5"/>
  <c r="I32" i="5"/>
  <c r="F32" i="5"/>
  <c r="F21" i="5"/>
  <c r="I29" i="5"/>
  <c r="F29" i="5"/>
  <c r="I20" i="5"/>
  <c r="F20" i="5"/>
  <c r="I27" i="5"/>
  <c r="F27" i="5"/>
  <c r="I26" i="5"/>
  <c r="F26" i="5"/>
  <c r="I19" i="5"/>
  <c r="F19" i="5"/>
  <c r="F23" i="5"/>
  <c r="I18" i="5"/>
  <c r="F18" i="5"/>
  <c r="I24" i="5"/>
  <c r="F24" i="5"/>
  <c r="I17" i="5"/>
  <c r="F17" i="5"/>
  <c r="F14" i="5"/>
  <c r="I16" i="5"/>
  <c r="I15" i="5"/>
  <c r="F15" i="5"/>
  <c r="I13" i="5"/>
  <c r="I12" i="5"/>
  <c r="F12" i="5"/>
  <c r="I10" i="5"/>
  <c r="I11" i="5"/>
  <c r="I9" i="5"/>
  <c r="F9" i="5"/>
  <c r="I8" i="5"/>
  <c r="F8" i="5"/>
  <c r="I4" i="5"/>
  <c r="I7" i="5"/>
  <c r="F7" i="5"/>
  <c r="F5" i="5"/>
  <c r="I6" i="5"/>
  <c r="F6" i="5"/>
  <c r="F22" i="4"/>
  <c r="I22" i="4"/>
  <c r="G30" i="4" l="1"/>
  <c r="D30" i="4"/>
  <c r="I14" i="4"/>
  <c r="F3" i="4"/>
  <c r="F18" i="4"/>
  <c r="F13" i="4"/>
  <c r="I16" i="4"/>
  <c r="I6" i="4" l="1"/>
  <c r="I12" i="4" l="1"/>
  <c r="F20" i="4" l="1"/>
  <c r="I9" i="4"/>
  <c r="F30" i="4"/>
  <c r="I26" i="4"/>
  <c r="F26" i="4"/>
  <c r="I28" i="4"/>
  <c r="F28" i="4"/>
  <c r="I29" i="4"/>
  <c r="F29" i="4"/>
  <c r="I25" i="4"/>
  <c r="F25" i="4"/>
  <c r="I23" i="4"/>
  <c r="F23" i="4"/>
  <c r="F27" i="4"/>
  <c r="I24" i="4"/>
  <c r="F24" i="4"/>
  <c r="I21" i="4"/>
  <c r="F21" i="4"/>
  <c r="I19" i="4"/>
  <c r="F19" i="4"/>
  <c r="I17" i="4"/>
  <c r="F17" i="4"/>
  <c r="I18" i="4"/>
  <c r="F15" i="4"/>
  <c r="I13" i="4"/>
  <c r="I11" i="4"/>
  <c r="F11" i="4"/>
  <c r="I10" i="4"/>
  <c r="F10" i="4"/>
  <c r="I7" i="4"/>
  <c r="F7" i="4"/>
  <c r="I8" i="4"/>
  <c r="F8" i="4"/>
  <c r="I5" i="4"/>
  <c r="F5" i="4"/>
  <c r="I3" i="4"/>
  <c r="F4" i="4"/>
  <c r="G31" i="3"/>
  <c r="D31" i="3"/>
  <c r="I29" i="3"/>
  <c r="I6" i="3" l="1"/>
  <c r="F6" i="3"/>
  <c r="F24" i="3" l="1"/>
  <c r="I12" i="3" l="1"/>
  <c r="F31" i="3"/>
  <c r="F25" i="3" l="1"/>
  <c r="F11" i="3"/>
  <c r="F22" i="3"/>
  <c r="I19" i="3"/>
  <c r="I30" i="3"/>
  <c r="F30" i="3"/>
  <c r="I23" i="3"/>
  <c r="F23" i="3"/>
  <c r="I22" i="3"/>
  <c r="I27" i="3"/>
  <c r="F27" i="3"/>
  <c r="F20" i="3"/>
  <c r="I28" i="3"/>
  <c r="F28" i="3"/>
  <c r="I25" i="3"/>
  <c r="I26" i="3"/>
  <c r="F26" i="3"/>
  <c r="I10" i="3"/>
  <c r="I21" i="3"/>
  <c r="F21" i="3"/>
  <c r="I18" i="3"/>
  <c r="F18" i="3"/>
  <c r="I4" i="3"/>
  <c r="I24" i="3"/>
  <c r="I16" i="3"/>
  <c r="F16" i="3"/>
  <c r="I15" i="3"/>
  <c r="F15" i="3"/>
  <c r="I13" i="3"/>
  <c r="F13" i="3"/>
  <c r="I9" i="3"/>
  <c r="F9" i="3"/>
  <c r="I8" i="3"/>
  <c r="F8" i="3"/>
  <c r="I7" i="3"/>
  <c r="F7" i="3"/>
  <c r="I5" i="3"/>
  <c r="F5" i="3"/>
  <c r="F3" i="3"/>
  <c r="I14" i="2" l="1"/>
  <c r="I28" i="2" l="1"/>
  <c r="I22" i="2"/>
  <c r="F6" i="2" l="1"/>
  <c r="F19" i="2" l="1"/>
  <c r="I17" i="2"/>
  <c r="I10" i="2"/>
  <c r="I12" i="2"/>
  <c r="F12" i="2"/>
  <c r="I13" i="2"/>
  <c r="I27" i="2"/>
  <c r="I25" i="2"/>
  <c r="F3" i="2"/>
  <c r="F4" i="2" l="1"/>
  <c r="I4" i="2"/>
  <c r="I6" i="2"/>
  <c r="F7" i="2"/>
  <c r="I7" i="2"/>
  <c r="F9" i="2"/>
  <c r="I9" i="2"/>
  <c r="F11" i="2"/>
  <c r="I11" i="2"/>
  <c r="F10" i="2"/>
  <c r="F18" i="2"/>
  <c r="I19" i="2"/>
  <c r="F29" i="2"/>
  <c r="I29" i="2"/>
  <c r="F15" i="2"/>
  <c r="I15" i="2"/>
  <c r="F16" i="2"/>
  <c r="I16" i="2"/>
  <c r="F24" i="2"/>
  <c r="F20" i="2"/>
  <c r="I20" i="2"/>
  <c r="F21" i="2"/>
  <c r="I21" i="2"/>
  <c r="F23" i="2"/>
  <c r="I23" i="2"/>
  <c r="F26" i="2"/>
  <c r="I26" i="2"/>
  <c r="F31" i="2"/>
  <c r="I31" i="2"/>
  <c r="F30" i="2"/>
  <c r="I30" i="2"/>
  <c r="G32" i="2" l="1"/>
  <c r="D32" i="2"/>
  <c r="F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tc={5CECBA49-459D-46D6-9C13-EF21B937DEB5}</author>
    <author>tc={96023E47-22B8-4AC1-8E9D-E926666C18D9}</author>
    <author>tc={91DED091-CACF-4EF3-B130-0EF5FFEFC3D3}</author>
  </authors>
  <commentList>
    <comment ref="C23" authorId="0" shapeId="0" xr:uid="{5CECBA49-459D-46D6-9C13-EF21B937DE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29" authorId="1" shapeId="0" xr:uid="{96023E47-22B8-4AC1-8E9D-E926666C18D9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37" authorId="2" shapeId="0" xr:uid="{91DED091-CACF-4EF3-B130-0EF5FFEFC3D3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tc={2077D19C-469F-4B1D-BFFB-D77B0652902E}</author>
  </authors>
  <commentList>
    <comment ref="C29" authorId="0" shapeId="0" xr:uid="{2077D19C-469F-4B1D-BFFB-D77B0652902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sharedStrings.xml><?xml version="1.0" encoding="utf-8"?>
<sst xmlns="http://schemas.openxmlformats.org/spreadsheetml/2006/main" count="1965" uniqueCount="216">
  <si>
    <t>Filmas 
(Movie)</t>
  </si>
  <si>
    <t>Pajamos 
(GBO)</t>
  </si>
  <si>
    <t>Pajamos 
praeita sav.
(GBO LW)</t>
  </si>
  <si>
    <t>Pakitimas
(Change)</t>
  </si>
  <si>
    <t>Žiūrovų sk. 
(ADM)</t>
  </si>
  <si>
    <t>Seansų sk. 
(Show count)</t>
  </si>
  <si>
    <t>Lankomumo vid.
(Average ADM)</t>
  </si>
  <si>
    <t>Kopijų sk. 
(DCO count)</t>
  </si>
  <si>
    <t>Rodymo savaitė
(Week on screen)</t>
  </si>
  <si>
    <t>Bendros pajamos 
(Total GBO)</t>
  </si>
  <si>
    <t>Bendras žiūrovų sk.
(Total ADM)</t>
  </si>
  <si>
    <t>Premjeros data 
(Release date)</t>
  </si>
  <si>
    <t>Platintojas 
(Distributor)</t>
  </si>
  <si>
    <t>-</t>
  </si>
  <si>
    <t>ACME Film / WB</t>
  </si>
  <si>
    <t>ACME Film</t>
  </si>
  <si>
    <t>Garsų pasaulio įrašai</t>
  </si>
  <si>
    <t>Adastra Cinema</t>
  </si>
  <si>
    <t>Travolta</t>
  </si>
  <si>
    <t>Theatrical Film Distribution / WDSMPI</t>
  </si>
  <si>
    <t xml:space="preserve"> </t>
  </si>
  <si>
    <t>Column1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</si>
  <si>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</si>
  <si>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</si>
  <si>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</si>
  <si>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</si>
  <si>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</si>
  <si>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Mufasa. Liūtas karalius (Mufasa: The Lion King)</t>
  </si>
  <si>
    <t>Partenopė (Parthenope)</t>
  </si>
  <si>
    <t>A-One Films</t>
  </si>
  <si>
    <t>Gladiatorius 2 (Gladiator 2)</t>
  </si>
  <si>
    <t>Piktoji (Wicked)</t>
  </si>
  <si>
    <t>Dukine Film Distribution / Universal Pictures</t>
  </si>
  <si>
    <t>Už gretimų durų (The Room Next Door)</t>
  </si>
  <si>
    <t>4 dienos iki Kalėdų (SuperKlaus)</t>
  </si>
  <si>
    <t>Kodas raudonas (Red One)</t>
  </si>
  <si>
    <t>Mūsų tėtis (Goodrich)</t>
  </si>
  <si>
    <t>Eretikas (Heretic)</t>
  </si>
  <si>
    <t>Gardutė</t>
  </si>
  <si>
    <t>Čia (Here)</t>
  </si>
  <si>
    <t>Tylioji brolija (The Order)</t>
  </si>
  <si>
    <t xml:space="preserve"> 2024-12-13</t>
  </si>
  <si>
    <t>Mylimiausias mano pyragas (Keyke mahboobe man)</t>
  </si>
  <si>
    <t>Europos kinas</t>
  </si>
  <si>
    <t>Meilės laivas (La petite vadrouille)</t>
  </si>
  <si>
    <t>Best Film</t>
  </si>
  <si>
    <t>Madam Clicquot (Widow Clicquot)</t>
  </si>
  <si>
    <t>Magiškos gyvūnų Kalėdos (Le Grand Noël des Animaux)</t>
  </si>
  <si>
    <t>Estinfillm</t>
  </si>
  <si>
    <t>Substancija (The Substance)</t>
  </si>
  <si>
    <t>Laikas gyventi (We Live in Time)</t>
  </si>
  <si>
    <t>Ozi. Miško balsas (Ozi: Voice Of The Forest)</t>
  </si>
  <si>
    <t>Tokie smulkūs dalykai (Small Things Like These)</t>
  </si>
  <si>
    <t>N</t>
  </si>
  <si>
    <t>Aistrų virtuvė (La Cocina)</t>
  </si>
  <si>
    <t>Super elfai (Super Elfkins)</t>
  </si>
  <si>
    <t>P</t>
  </si>
  <si>
    <t>Nosferatu</t>
  </si>
  <si>
    <t>Preview</t>
  </si>
  <si>
    <t>Du už vieno kainą (Zwei zu eins)</t>
  </si>
  <si>
    <t>Paskutinė Froido sesija (Freud's Last Session)</t>
  </si>
  <si>
    <t>Gera mergaitė (Babygirl)</t>
  </si>
  <si>
    <t>591 470 €</t>
  </si>
  <si>
    <t>Total (29)</t>
  </si>
  <si>
    <t>Sausio 3–5 d. Lietuvos kino teatruose rodytų filmų topas
January 3–5 Lithuanian top</t>
  </si>
  <si>
    <t>508 143 €</t>
  </si>
  <si>
    <t>Sausio 10–12 d. Lietuvos kino teatruose rodytų filmų topas
January 10–12 Lithuanian top</t>
  </si>
  <si>
    <t>Sugrįžimas (Return)</t>
  </si>
  <si>
    <t>Šuniškas procesas (Le Procès du Chien)</t>
  </si>
  <si>
    <t xml:space="preserve"> 2025-01-10</t>
  </si>
  <si>
    <t>Vagių irštva 2 (Den Of Thieves 2: Pantera)</t>
  </si>
  <si>
    <t>Naktinis seansas</t>
  </si>
  <si>
    <t>Film Jam</t>
  </si>
  <si>
    <t>Laukinukė Roz (Wild Robot)</t>
  </si>
  <si>
    <t>Total (28)</t>
  </si>
  <si>
    <t>Sausio 17–19 d. Lietuvos kino teatruose rodytų filmų topas
January 17–19 Lithuanian top</t>
  </si>
  <si>
    <t>481 286 €</t>
  </si>
  <si>
    <t>Better Man: Robbie Williams istorija (Better Man)</t>
  </si>
  <si>
    <t>Emilija Perez (Emilia Pérez)</t>
  </si>
  <si>
    <t>Meškiukas Padingtonas: Nuotykiai Peru (Paddington in Peru)</t>
  </si>
  <si>
    <t>ACME Film / SONY</t>
  </si>
  <si>
    <t>Žmogus vilkas (Wolf Man)</t>
  </si>
  <si>
    <t>Tikras skausmas (A Real Pain)</t>
  </si>
  <si>
    <t>Total (27)</t>
  </si>
  <si>
    <t>436 193 €</t>
  </si>
  <si>
    <t>Sausio 24–26 d. Lietuvos kino teatruose rodytų filmų topas
January 24–26 Lithuanian top</t>
  </si>
  <si>
    <t>Pietinia Kronikas</t>
  </si>
  <si>
    <t>Lapių kelionė ledynuose (Kina and Yuk)</t>
  </si>
  <si>
    <t xml:space="preserve">ACME Film </t>
  </si>
  <si>
    <t>Total (30)</t>
  </si>
  <si>
    <t>641 859 €</t>
  </si>
  <si>
    <t>Meilė pagal Kafką (The Glory of Life)</t>
  </si>
  <si>
    <t>Agentas Hitpigas (Hitpig)</t>
  </si>
  <si>
    <t>Konklava (Conclave)</t>
  </si>
  <si>
    <t>Aukščio įkaitai (Flight Risk)</t>
  </si>
  <si>
    <t>Palydovė (Companion)</t>
  </si>
  <si>
    <t xml:space="preserve">Išpuikusi princesė </t>
  </si>
  <si>
    <t>Drugelio Širdis</t>
  </si>
  <si>
    <t>Vasario 7–9 d. Lietuvos kino teatruose rodytų filmų topas
February 7–9 Lithuanian top</t>
  </si>
  <si>
    <t>661 515 €</t>
  </si>
  <si>
    <t>Būtybė (Presence)</t>
  </si>
  <si>
    <t>Išpuikusi princesė (Proud Princess)</t>
  </si>
  <si>
    <t>Modi: Trys dienos ant beprotybės sparno (Modi: Three Days on the Wing of Madness)</t>
  </si>
  <si>
    <t xml:space="preserve">Theatrical Film Distribution </t>
  </si>
  <si>
    <t>Bob Dylan: Visiškai nežinomas (A Complete Unknown)</t>
  </si>
  <si>
    <t>Vasario 14–16 d. Lietuvos kino teatruose rodytų filmų topas
February 14–16 Lithuanian top</t>
  </si>
  <si>
    <t>Tattoo vaikinai. Tiesiai į širdį (Marked Men)</t>
  </si>
  <si>
    <t>Legendinės legendos. FELICITÀ</t>
  </si>
  <si>
    <t>MB Aistis Mickevičius</t>
  </si>
  <si>
    <t>Oho! Žinutė iš kosmoso (Wow! Message from Space)</t>
  </si>
  <si>
    <t>Estinfilm</t>
  </si>
  <si>
    <t>Didieji planetos sergėtojai (Les gardiennes de la planete)</t>
  </si>
  <si>
    <t xml:space="preserve">Šventė </t>
  </si>
  <si>
    <t>Lietuvos nacionalinis kultūros centras</t>
  </si>
  <si>
    <t>Dogmeno nuotykiai (Dog Man)</t>
  </si>
  <si>
    <t>Kapitonas Amerika. Drąsus naujas pasaulis (Captain America: Brave New World)</t>
  </si>
  <si>
    <t>Bridžita Džouns. Pakvaišusi dėl vaikino (Bridget Jones: Mad About the Boy)</t>
  </si>
  <si>
    <t>535 292 €</t>
  </si>
  <si>
    <t>Vasario 21–23 d. Lietuvos kino teatruose rodytų filmų topas
February 21–23 Lithuanian top</t>
  </si>
  <si>
    <t>Užburtas miškas (Angelo dans la forêt mystérieuse)</t>
  </si>
  <si>
    <t xml:space="preserve"> 2025-02-21</t>
  </si>
  <si>
    <t>Beždžionė (Monkey)</t>
  </si>
  <si>
    <t>Mirties gniaužtuose (Cleaner)</t>
  </si>
  <si>
    <t>Mažasis čempionas (Runt)</t>
  </si>
  <si>
    <t>200% Vilkas (200% Wolf)</t>
  </si>
  <si>
    <t>10 katino gyvenimų (10 Lives)</t>
  </si>
  <si>
    <t>Balkonetės (Les femmes au balcon)</t>
  </si>
  <si>
    <t>Total (34)</t>
  </si>
  <si>
    <t>Pabaiga (The End)</t>
  </si>
  <si>
    <t>Barbora. Laikas nuotykiams (Basia. Radzę sobie!)</t>
  </si>
  <si>
    <t>Art shot</t>
  </si>
  <si>
    <t>659 305 €</t>
  </si>
  <si>
    <t>Verti meilės (Elskling)</t>
  </si>
  <si>
    <t>Total (38)</t>
  </si>
  <si>
    <t>Vasario 28–kovo 2 d. Lietuvos kino teatruose rodytų filmų topas
February 28–March 2 Lithuanian top</t>
  </si>
  <si>
    <t>Prarastose žemėse (In the Lost Lands)</t>
  </si>
  <si>
    <t>Mes dedame tašką (It Ends With Us)</t>
  </si>
  <si>
    <t xml:space="preserve">ACME Film / SONY </t>
  </si>
  <si>
    <t>Rugsėjo penktoji (September 5)</t>
  </si>
  <si>
    <t>Total (35)</t>
  </si>
  <si>
    <t>478 321 €</t>
  </si>
  <si>
    <t>Kovo 7–9 d. Lietuvos kino teatruose rodytų filmų topas
March 7–9 Lithuanian top</t>
  </si>
  <si>
    <t>Miškų bastūnai (Woodwalkers)</t>
  </si>
  <si>
    <t>Lincesa. Miško princesė (Lincessa. The Silences Of The Forest)</t>
  </si>
  <si>
    <t>Mikis 17 (Mickey 17)</t>
  </si>
  <si>
    <t>Paskutinis oro gurkšnis (Last Breath)</t>
  </si>
  <si>
    <t>Ema ir juodasis jaguaras (Le Dernier Jaguar)</t>
  </si>
  <si>
    <t>Total (26)</t>
  </si>
  <si>
    <t>341 820 €</t>
  </si>
  <si>
    <t>Kovo 14–16 d. Lietuvos kino teatruose rodytų filmų topas
March 14–16 Lithuanian top</t>
  </si>
  <si>
    <t>190 842 €</t>
  </si>
  <si>
    <t>Duokis, tuokis, žudyk (F*** Marry Kill)</t>
  </si>
  <si>
    <t>Operacija „Black Bag“ (Black Bag)</t>
  </si>
  <si>
    <t>Total (22)</t>
  </si>
  <si>
    <t>Kovo 21–23 d. Lietuvos kino teatruose rodytų filmų topas
March 21–23 Lithuanian top</t>
  </si>
  <si>
    <t>Baltoji paukštė (White Bird a Wonder Story)</t>
  </si>
  <si>
    <t>Novokainas (Novocaine)</t>
  </si>
  <si>
    <t>Snieguolė (Snow White)</t>
  </si>
  <si>
    <t>Total (24)</t>
  </si>
  <si>
    <t>Kovo 28–30 d. Lietuvos kino teatruose rodytų filmų topas
March 28–30 Lithuanian top</t>
  </si>
  <si>
    <t>137 579 €</t>
  </si>
  <si>
    <t>Darbininkas (Working Man)</t>
  </si>
  <si>
    <t>Marija Kalas (Maria)</t>
  </si>
  <si>
    <t>Sing Singo kalėjimas (Sing Sing)</t>
  </si>
  <si>
    <t xml:space="preserve">Akiplėša  </t>
  </si>
  <si>
    <t>Potvynis (Flow)</t>
  </si>
  <si>
    <t>Povas (Phau)</t>
  </si>
  <si>
    <t>Fanfaros (En Fanfare)</t>
  </si>
  <si>
    <t>Žokėjus (El Jockey)</t>
  </si>
  <si>
    <t>Trys draugės (Trois Amies)</t>
  </si>
  <si>
    <t>Vermiljas (Vermiglio)</t>
  </si>
  <si>
    <t>Šventosios figos sėkla (Dane-ye anjir-e ma'abed)</t>
  </si>
  <si>
    <t>Paukštis (Bird)</t>
  </si>
  <si>
    <t>Queer</t>
  </si>
  <si>
    <t>Laukinės širdys (Ukjent Landskap)</t>
  </si>
  <si>
    <t>Pont Neuf meilužiai (Les Amants du Pont-Neuf)</t>
  </si>
  <si>
    <t>Armandas (Armand)</t>
  </si>
  <si>
    <t>Suleimano istorija (L´Histoire de Souleymane)</t>
  </si>
  <si>
    <t>Katinas vaiduoklis Andzu (Ghost Cat Anzu)</t>
  </si>
  <si>
    <t>Skyrybų vakarėlis (Volveréis)</t>
  </si>
  <si>
    <t>Taip įsivaizduojame šviesą (All We Imagine as Light)</t>
  </si>
  <si>
    <t xml:space="preserve"> 2025-03-28</t>
  </si>
  <si>
    <t>Balandį (April)</t>
  </si>
  <si>
    <t>Žiuli vis tyli (Julie Zwijgt)</t>
  </si>
  <si>
    <t>Išvirkščias pasaulis 2  (Inside Out 2)</t>
  </si>
  <si>
    <t>Total (44)</t>
  </si>
  <si>
    <t>Balandžio 4–6 d. Lietuvos kino teatruose rodytų filmų topas
April 4–6 Lithuanian top</t>
  </si>
  <si>
    <t>212 754 €</t>
  </si>
  <si>
    <t>Šokių karalienė (Dancing Queen)</t>
  </si>
  <si>
    <t>Mūsų svajonės (We Have a Dream)</t>
  </si>
  <si>
    <t>Greta Garbo</t>
  </si>
  <si>
    <t>Žvaigždės pranašauja (Wishing on a Star)</t>
  </si>
  <si>
    <t>Niki</t>
  </si>
  <si>
    <t>Minecraft filmas (A Minecraft Movie)</t>
  </si>
  <si>
    <t>Brutalistas (The Brutalist)</t>
  </si>
  <si>
    <t>Spąstuose (Locked)</t>
  </si>
  <si>
    <t>Theatrical Film Distribution</t>
  </si>
  <si>
    <t>548 728 €</t>
  </si>
  <si>
    <t>Balandžio 11–13 d. Lietuvos kino teatruose rodytų filmų topas
April 11–13 Lithuanian top</t>
  </si>
  <si>
    <t>Gyvenk drąsiai (Living large)</t>
  </si>
  <si>
    <t>Bobas ir Bobis. Morkaėdžio pėdsakais (Bob a Bobek ve filmu: Na stope Mrkvojeda)</t>
  </si>
  <si>
    <t>Unlimited Media OÜ</t>
  </si>
  <si>
    <t>Panda vardu Mėnulis (Moon the Panda)</t>
  </si>
  <si>
    <t>Opus</t>
  </si>
  <si>
    <t>Mano ypatingas sūnus (Unbreakable Boy)</t>
  </si>
  <si>
    <t>Sacrum ir profanum Pievėnuose</t>
  </si>
  <si>
    <t>Monoklis</t>
  </si>
  <si>
    <t>Diletantas (The Amateur)</t>
  </si>
  <si>
    <t>Johatsu</t>
  </si>
  <si>
    <t>Total (32)</t>
  </si>
  <si>
    <t>Balandžio 18–20 d. Lietuvos kino teatruose rodytų filmų topas
April 18–20 Lithuanian top</t>
  </si>
  <si>
    <t>384 645 €</t>
  </si>
  <si>
    <t>Spirk arba mirk (Fight or Flight)</t>
  </si>
  <si>
    <t>Nusidėjėliai (Sinners)</t>
  </si>
  <si>
    <t>Karalių karalius (The King of Kings)</t>
  </si>
  <si>
    <t>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</si>
</sst>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\ &quot;€&quot;"/>
    <numFmt numFmtId="165" formatCode="yyyy/mm/dd;@"/>
    <numFmt numFmtId="166" formatCode=";;;"/>
  </numFmts>
  <fonts count="11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9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165" fontId="1" fillId="0" borderId="0" xfId="0" applyNumberFormat="1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49" fontId="6" fillId="3" borderId="1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5" fillId="3" borderId="0" xfId="0" applyFont="1" applyFill="1"/>
    <xf numFmtId="0" fontId="7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1" fontId="9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wrapText="1"/>
    </xf>
    <xf numFmtId="10" fontId="6" fillId="3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wrapText="1"/>
    </xf>
    <xf numFmtId="3" fontId="6" fillId="3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164" fontId="1" fillId="3" borderId="0" xfId="0" applyNumberFormat="1" applyFont="1" applyFill="1"/>
    <xf numFmtId="3" fontId="1" fillId="3" borderId="0" xfId="0" applyNumberFormat="1" applyFont="1" applyFill="1"/>
    <xf numFmtId="165" fontId="6" fillId="3" borderId="1" xfId="0" applyNumberFormat="1" applyFont="1" applyFill="1" applyBorder="1" applyAlignment="1">
      <alignment horizontal="center" wrapText="1"/>
    </xf>
    <xf numFmtId="165" fontId="1" fillId="3" borderId="0" xfId="0" applyNumberFormat="1" applyFont="1" applyFill="1"/>
    <xf numFmtId="49" fontId="5" fillId="0" borderId="0" xfId="0" applyNumberFormat="1" applyFont="1" applyAlignment="1">
      <alignment horizontal="left" vertical="center" wrapText="1"/>
    </xf>
    <xf numFmtId="164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" fontId="5" fillId="3" borderId="0" xfId="0" applyNumberFormat="1" applyFont="1" applyFill="1"/>
    <xf numFmtId="1" fontId="1" fillId="0" borderId="0" xfId="0" applyNumberFormat="1" applyFont="1"/>
    <xf numFmtId="1" fontId="6" fillId="3" borderId="1" xfId="0" applyNumberFormat="1" applyFont="1" applyFill="1" applyBorder="1" applyAlignment="1">
      <alignment horizontal="center" wrapText="1"/>
    </xf>
    <xf numFmtId="1" fontId="1" fillId="3" borderId="0" xfId="0" applyNumberFormat="1" applyFont="1" applyFill="1"/>
    <xf numFmtId="1" fontId="6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5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545"/>
    </tableStyle>
    <tableStyle name="Table Style 2" pivot="0" count="1" xr9:uid="{27931E3F-712C-485E-A1F4-53DFE01A40F1}">
      <tableStyleElement type="wholeTable" dxfId="544"/>
    </tableStyle>
  </tableStyles>
  <colors>
    <mruColors>
      <color rgb="FFE7F5F0"/>
      <color rgb="FFD6EADC"/>
      <color rgb="FFDEEEE3"/>
      <color rgb="FFE8EEF8"/>
      <color rgb="FFEDF7F7"/>
      <color rgb="FFDDEDEF"/>
      <color rgb="FFD1E7D8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02713B0-F064-4381-92BA-41D4A58B7ADA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D726A83-B3F7-4ADF-BB95-483265DA7624}" name="Table1324567891011121314151617" displayName="Table1324567891011121314151617" ref="A2:O33" totalsRowCount="1" headerRowDxfId="543" dataDxfId="541" totalsRowDxfId="540" headerRowBorderDxfId="542">
  <sortState xmlns:xlrd2="http://schemas.microsoft.com/office/spreadsheetml/2017/richdata2" ref="A3:O32">
    <sortCondition descending="1" ref="D3:D32"/>
  </sortState>
  <tableColumns count="15">
    <tableColumn id="1" xr3:uid="{B4695DCE-AA85-45EC-91B4-91692C353297}" name=" " totalsRowLabel=" " dataDxfId="29" totalsRowDxfId="14"/>
    <tableColumn id="2" xr3:uid="{C7E836A8-CC95-4526-AB15-9EFC557883FD}" name="Column1" totalsRowLabel=" " dataDxfId="28" totalsRowDxfId="13"/>
    <tableColumn id="3" xr3:uid="{127A2E9D-1376-4142-B261-17449E4E8F0E}" name="Filmas _x000a_(Movie)" totalsRowLabel="Total (30)" dataDxfId="27" totalsRowDxfId="12"/>
    <tableColumn id="4" xr3:uid="{E8EF517E-0078-468F-B1DC-C28FBE7E01DD}" name="Pajamos _x000a_(GBO)" totalsRowFunction="sum" dataDxfId="26" totalsRowDxfId="11"/>
    <tableColumn id="5" xr3:uid="{9724C796-1D4E-4EF0-BB53-EAB1E598202F}" name="Pajamos _x000a_praeita sav._x000a_(GBO LW)" totalsRowLabel="384 645 €" dataDxfId="25" totalsRowDxfId="10"/>
    <tableColumn id="6" xr3:uid="{483496C1-DA2E-4F3D-B073-9646E8A5CE9D}" name="Pakitimas_x000a_(Change)" totalsRowFunction="custom" dataDxfId="24" totalsRowDxfId="9">
      <calculatedColumnFormula>(D3-E3)/E3</calculatedColumnFormula>
      <totalsRowFormula>(D33-E33)/E33</totalsRowFormula>
    </tableColumn>
    <tableColumn id="7" xr3:uid="{72FAFD3E-9549-4C2E-A5A7-2244FDA2687D}" name="Žiūrovų sk. _x000a_(ADM)" totalsRowFunction="sum" dataDxfId="23" totalsRowDxfId="8"/>
    <tableColumn id="8" xr3:uid="{ED713512-9365-447F-8B67-4405A8360D3B}" name="Seansų sk. _x000a_(Show count)" dataDxfId="22" totalsRowDxfId="7"/>
    <tableColumn id="9" xr3:uid="{F2A43BF8-01F6-4273-8608-B995FC4339D3}" name="Lankomumo vid._x000a_(Average ADM)" dataDxfId="21" totalsRowDxfId="6">
      <calculatedColumnFormula>G3/H3</calculatedColumnFormula>
    </tableColumn>
    <tableColumn id="10" xr3:uid="{9BBDB856-2F8A-4CC8-BFFD-098BDC761223}" name="Kopijų sk. _x000a_(DCO count)" dataDxfId="20" totalsRowDxfId="5"/>
    <tableColumn id="11" xr3:uid="{1DF1AF78-B2D9-4691-BD06-9274CAEBE723}" name="Rodymo savaitė_x000a_(Week on screen)" dataDxfId="19" totalsRowDxfId="4"/>
    <tableColumn id="12" xr3:uid="{2645F86B-2F53-4934-B31A-0273232A8E2D}" name="Bendros pajamos _x000a_(Total GBO)" dataDxfId="18" totalsRowDxfId="3"/>
    <tableColumn id="13" xr3:uid="{6EE3AA1F-90ED-47A8-B227-71EA6AAAFFC3}" name="Bendras žiūrovų sk._x000a_(Total ADM)" totalsRowLabel=" " dataDxfId="17" totalsRowDxfId="2"/>
    <tableColumn id="14" xr3:uid="{F64046D1-BBC7-42E1-8F12-C7A93D82DDC6}" name="Premjeros data _x000a_(Release date)" dataDxfId="16" totalsRowDxfId="1"/>
    <tableColumn id="15" xr3:uid="{F1A9D159-96EB-4E79-974E-1596DF70D74F}" name="Platintojas _x000a_(Distributor)" dataDxfId="1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DD96C3-D994-4CDC-8E19-577897D92D32}" name="Table13245678" displayName="Table13245678" ref="A2:O37" totalsRowCount="1" headerRowDxfId="267" dataDxfId="265" totalsRowDxfId="264" headerRowBorderDxfId="266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C6405F19-8AD4-4FDA-8C34-039071381295}" name=" " totalsRowLabel=" " dataDxfId="263" totalsRowDxfId="262"/>
    <tableColumn id="2" xr3:uid="{AC3A522E-0F93-493A-9A8C-DACBE795DF23}" name="Column1" totalsRowLabel=" " dataDxfId="261" totalsRowDxfId="260"/>
    <tableColumn id="3" xr3:uid="{920F9E45-94A9-41F0-9AD0-F5306B3DB163}" name="Filmas _x000a_(Movie)" totalsRowLabel="Total (34)" dataDxfId="259" totalsRowDxfId="258"/>
    <tableColumn id="4" xr3:uid="{08AADEFD-D745-4993-B91F-62A23C25D603}" name="Pajamos _x000a_(GBO)" totalsRowFunction="sum" dataDxfId="257" totalsRowDxfId="256"/>
    <tableColumn id="5" xr3:uid="{2825E7AC-B499-4C89-B3AC-0FBD57585BF6}" name="Pajamos _x000a_praeita sav._x000a_(GBO LW)" totalsRowLabel="535 292 €" dataDxfId="255" totalsRowDxfId="254"/>
    <tableColumn id="6" xr3:uid="{5DFE89F9-5548-4D23-925C-98E561A635B8}" name="Pakitimas_x000a_(Change)" totalsRowFunction="custom" dataDxfId="253" totalsRowDxfId="252">
      <calculatedColumnFormula>(D3-E3)/E3</calculatedColumnFormula>
      <totalsRowFormula>(D37-E37)/E37</totalsRowFormula>
    </tableColumn>
    <tableColumn id="7" xr3:uid="{3750F051-E024-4BD6-B071-71D105CF9926}" name="Žiūrovų sk. _x000a_(ADM)" totalsRowFunction="sum" dataDxfId="251" totalsRowDxfId="250"/>
    <tableColumn id="8" xr3:uid="{1AC90FD3-5CBB-4C21-A908-73517C9A979F}" name="Seansų sk. _x000a_(Show count)" dataDxfId="249" totalsRowDxfId="248"/>
    <tableColumn id="9" xr3:uid="{2694612C-B531-4863-A999-B4EF8A6D9D0C}" name="Lankomumo vid._x000a_(Average ADM)" dataDxfId="247" totalsRowDxfId="246">
      <calculatedColumnFormula>G3/H3</calculatedColumnFormula>
    </tableColumn>
    <tableColumn id="10" xr3:uid="{401ABBF0-BADA-430A-A94D-0290A4F8A1D7}" name="Kopijų sk. _x000a_(DCO count)" dataDxfId="245" totalsRowDxfId="244"/>
    <tableColumn id="11" xr3:uid="{964425B6-EBA7-4570-BC9C-6BAA877D6299}" name="Rodymo savaitė_x000a_(Week on screen)" dataDxfId="243" totalsRowDxfId="242"/>
    <tableColumn id="12" xr3:uid="{1B514653-9931-43D8-AEDC-71136C119E3B}" name="Bendros pajamos _x000a_(Total GBO)" dataDxfId="241" totalsRowDxfId="240"/>
    <tableColumn id="13" xr3:uid="{98ED3ABC-A048-49E7-B8C0-C83240707480}" name="Bendras žiūrovų sk._x000a_(Total ADM)" totalsRowLabel=" " dataDxfId="239" totalsRowDxfId="238"/>
    <tableColumn id="14" xr3:uid="{D5EF35CC-DBAE-49A8-946A-F45526DC3DE2}" name="Premjeros data _x000a_(Release date)" dataDxfId="237" totalsRowDxfId="236"/>
    <tableColumn id="15" xr3:uid="{F04B157B-8238-4210-A0EE-76B752F8F827}" name="Platintojas _x000a_(Distributor)" dataDxfId="235" totalsRowDxfId="234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7DAAA9-5D04-4CBF-B41B-269C3B080AD3}" name="Table1324567" displayName="Table1324567" ref="A2:O32" totalsRowCount="1" headerRowDxfId="233" dataDxfId="231" totalsRowDxfId="230" headerRowBorderDxfId="232">
  <autoFilter ref="A2:O3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1">
    <sortCondition descending="1" ref="D3:D31"/>
  </sortState>
  <tableColumns count="15">
    <tableColumn id="1" xr3:uid="{221C24D3-09A6-46F0-A5E7-0D4CC58532EB}" name=" " totalsRowLabel=" " dataDxfId="229" totalsRowDxfId="228"/>
    <tableColumn id="2" xr3:uid="{A8823DA5-379A-4EE3-8A1B-8AC3FC8D303E}" name="Column1" totalsRowLabel=" " dataDxfId="227" totalsRowDxfId="226"/>
    <tableColumn id="3" xr3:uid="{05E44DA6-D2A2-48C3-A8B4-E1FC548AB3B3}" name="Filmas _x000a_(Movie)" totalsRowLabel="Total (29)" dataDxfId="225" totalsRowDxfId="224"/>
    <tableColumn id="4" xr3:uid="{55CC3FE3-E09B-4C2A-AB14-C421ECF3AE07}" name="Pajamos _x000a_(GBO)" totalsRowFunction="sum" dataDxfId="223" totalsRowDxfId="222"/>
    <tableColumn id="5" xr3:uid="{54CF352E-BF64-4FCC-B400-82A56B0C6929}" name="Pajamos _x000a_praeita sav._x000a_(GBO LW)" totalsRowLabel="661 515 €" dataDxfId="221" totalsRowDxfId="220"/>
    <tableColumn id="6" xr3:uid="{CA562AAF-414A-4FFE-9EC0-F3CD50D81601}" name="Pakitimas_x000a_(Change)" totalsRowFunction="custom" dataDxfId="219" totalsRowDxfId="218">
      <calculatedColumnFormula>(D3-E3)/E3</calculatedColumnFormula>
      <totalsRowFormula>(D32-E32)/E32</totalsRowFormula>
    </tableColumn>
    <tableColumn id="7" xr3:uid="{DB338D58-9397-441C-A650-3931D5C7FCF2}" name="Žiūrovų sk. _x000a_(ADM)" totalsRowFunction="sum" dataDxfId="217" totalsRowDxfId="216"/>
    <tableColumn id="8" xr3:uid="{94B1C1C3-406D-4097-9A0D-18E7EAE2A3E6}" name="Seansų sk. _x000a_(Show count)" dataDxfId="215" totalsRowDxfId="214"/>
    <tableColumn id="9" xr3:uid="{0729DDCC-D20E-4423-A0C9-C911C74276D0}" name="Lankomumo vid._x000a_(Average ADM)" dataDxfId="213" totalsRowDxfId="212">
      <calculatedColumnFormula>G3/H3</calculatedColumnFormula>
    </tableColumn>
    <tableColumn id="10" xr3:uid="{CADB147A-4A7F-4618-8510-8E6BFD3124C0}" name="Kopijų sk. _x000a_(DCO count)" dataDxfId="211" totalsRowDxfId="210"/>
    <tableColumn id="11" xr3:uid="{062B6F7B-C6E2-4C4C-8659-498DB3F18167}" name="Rodymo savaitė_x000a_(Week on screen)" dataDxfId="209" totalsRowDxfId="208"/>
    <tableColumn id="12" xr3:uid="{CDE18F19-0446-4CB2-B4DC-0E9CF81D265F}" name="Bendros pajamos _x000a_(Total GBO)" dataDxfId="207" totalsRowDxfId="206"/>
    <tableColumn id="13" xr3:uid="{5C9B0FB6-7E66-4B9A-9A79-1DC536489B70}" name="Bendras žiūrovų sk._x000a_(Total ADM)" totalsRowLabel=" " dataDxfId="205" totalsRowDxfId="204"/>
    <tableColumn id="14" xr3:uid="{CD1AB557-FD8E-40AC-A01F-34255F8F02D1}" name="Premjeros data _x000a_(Release date)" dataDxfId="203" totalsRowDxfId="202"/>
    <tableColumn id="15" xr3:uid="{0A9BCAE2-55F2-4444-8824-AD3E2ACA86DE}" name="Platintojas _x000a_(Distributor)" dataDxfId="201" totalsRowDxfId="20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DEF23-4118-462B-B9EA-57BE9B02C03C}" name="Table132456" displayName="Table132456" ref="A2:O33" totalsRowCount="1" headerRowDxfId="199" dataDxfId="197" totalsRowDxfId="196" headerRowBorderDxfId="198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9EDC3086-2753-42AA-A08A-2517E3EF5BC6}" name=" " totalsRowLabel=" " dataDxfId="195" totalsRowDxfId="194"/>
    <tableColumn id="2" xr3:uid="{D7D2F046-F8A1-42C0-808A-95D91F28BBE4}" name="Column1" totalsRowLabel=" " dataDxfId="193" totalsRowDxfId="192"/>
    <tableColumn id="3" xr3:uid="{EE367452-FF93-47D1-B69C-E15DDB63E64F}" name="Filmas _x000a_(Movie)" totalsRowLabel="Total (30)" dataDxfId="191" totalsRowDxfId="190"/>
    <tableColumn id="4" xr3:uid="{0D44A3EC-BD2D-4277-93B3-CFFDE3FE5406}" name="Pajamos _x000a_(GBO)" totalsRowFunction="sum" dataDxfId="189" totalsRowDxfId="188"/>
    <tableColumn id="5" xr3:uid="{A21691EA-6BC9-4042-9327-380627218803}" name="Pajamos _x000a_praeita sav._x000a_(GBO LW)" totalsRowLabel="641 859 €" dataDxfId="187" totalsRowDxfId="186"/>
    <tableColumn id="6" xr3:uid="{E1EE6CCE-CCE8-45B8-B857-33DE5128811C}" name="Pakitimas_x000a_(Change)" totalsRowFunction="custom" dataDxfId="185" totalsRowDxfId="184">
      <calculatedColumnFormula>(D3-E3)/E3</calculatedColumnFormula>
      <totalsRowFormula>(D33-E33)/E33</totalsRowFormula>
    </tableColumn>
    <tableColumn id="7" xr3:uid="{31046547-38CE-4D5B-8025-6406BD545217}" name="Žiūrovų sk. _x000a_(ADM)" totalsRowFunction="sum" dataDxfId="183" totalsRowDxfId="182"/>
    <tableColumn id="8" xr3:uid="{A95F9A01-C91E-42B2-AEEB-9FB35FFEB0FB}" name="Seansų sk. _x000a_(Show count)" dataDxfId="181" totalsRowDxfId="180"/>
    <tableColumn id="9" xr3:uid="{CA4515AE-2CF7-4396-BE7D-40437F45CC77}" name="Lankomumo vid._x000a_(Average ADM)" dataDxfId="179" totalsRowDxfId="178">
      <calculatedColumnFormula>G3/H3</calculatedColumnFormula>
    </tableColumn>
    <tableColumn id="10" xr3:uid="{A44B52BA-9320-402D-97B5-8283300C8585}" name="Kopijų sk. _x000a_(DCO count)" dataDxfId="177" totalsRowDxfId="176"/>
    <tableColumn id="11" xr3:uid="{3D11B2C3-D7ED-47FC-9CF8-4FA46EAB8602}" name="Rodymo savaitė_x000a_(Week on screen)" dataDxfId="175" totalsRowDxfId="174"/>
    <tableColumn id="12" xr3:uid="{5C8EF68E-CD64-4127-B72A-77C690520805}" name="Bendros pajamos _x000a_(Total GBO)" dataDxfId="173" totalsRowDxfId="172"/>
    <tableColumn id="13" xr3:uid="{06683566-28B7-445A-BAC6-1D514FD45EC9}" name="Bendras žiūrovų sk._x000a_(Total ADM)" totalsRowLabel=" " dataDxfId="171" totalsRowDxfId="170"/>
    <tableColumn id="14" xr3:uid="{926700E6-0C64-4C2A-9247-362D6AC343A2}" name="Premjeros data _x000a_(Release date)" dataDxfId="169" totalsRowDxfId="168"/>
    <tableColumn id="15" xr3:uid="{933BA87C-7499-45B8-9A36-2A91A704494A}" name="Platintojas _x000a_(Distributor)" dataDxfId="167" totalsRowDxfId="16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A9D92A-5D94-4BB7-BF94-E70185B2E088}" name="Table13245" displayName="Table13245" ref="A2:O33" totalsRowCount="1" headerRowDxfId="165" dataDxfId="163" totalsRowDxfId="162" headerRowBorderDxfId="164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0BE68CA0-9F64-4CF7-9FD4-5C61FA6B24D5}" name=" " totalsRowLabel=" " dataDxfId="161" totalsRowDxfId="160"/>
    <tableColumn id="2" xr3:uid="{78A4BE69-A5F3-4929-A747-5FA9379CE8B0}" name="Column1" totalsRowLabel=" " dataDxfId="159" totalsRowDxfId="158"/>
    <tableColumn id="3" xr3:uid="{ED2B7594-97D1-4293-9B09-9637CD226444}" name="Filmas _x000a_(Movie)" totalsRowLabel="Total (30)" dataDxfId="157" totalsRowDxfId="156"/>
    <tableColumn id="4" xr3:uid="{D2671AB3-D89E-4132-A905-3A981F37B95A}" name="Pajamos _x000a_(GBO)" totalsRowFunction="sum" dataDxfId="155" totalsRowDxfId="154"/>
    <tableColumn id="5" xr3:uid="{0B4D2D5D-6588-49EF-A556-116E0128086D}" name="Pajamos _x000a_praeita sav._x000a_(GBO LW)" totalsRowLabel="436 193 €" dataDxfId="153" totalsRowDxfId="152"/>
    <tableColumn id="6" xr3:uid="{4ED7994D-3148-4B2C-A618-B85D595416B2}" name="Pakitimas_x000a_(Change)" totalsRowFunction="custom" dataDxfId="151" totalsRowDxfId="150">
      <calculatedColumnFormula>(D3-E3)/E3</calculatedColumnFormula>
      <totalsRowFormula>(D33-E33)/E33</totalsRowFormula>
    </tableColumn>
    <tableColumn id="7" xr3:uid="{0DCFC815-3CC7-466A-8D2A-4BDB74AAECF6}" name="Žiūrovų sk. _x000a_(ADM)" totalsRowFunction="sum" dataDxfId="149" totalsRowDxfId="148"/>
    <tableColumn id="8" xr3:uid="{A06AC5AD-925E-4B38-9795-F2660AF7D511}" name="Seansų sk. _x000a_(Show count)" dataDxfId="147" totalsRowDxfId="146"/>
    <tableColumn id="9" xr3:uid="{9EBB13DA-8A17-4BA5-B799-1CEC5E09BBA4}" name="Lankomumo vid._x000a_(Average ADM)" dataDxfId="145" totalsRowDxfId="144">
      <calculatedColumnFormula>G3/H3</calculatedColumnFormula>
    </tableColumn>
    <tableColumn id="10" xr3:uid="{CBD2511D-9BDF-4677-B2A3-9BE2C56E7489}" name="Kopijų sk. _x000a_(DCO count)" dataDxfId="143" totalsRowDxfId="142"/>
    <tableColumn id="11" xr3:uid="{04F053E2-3097-4C12-B189-189D7F43ED08}" name="Rodymo savaitė_x000a_(Week on screen)" dataDxfId="141" totalsRowDxfId="140"/>
    <tableColumn id="12" xr3:uid="{C7C7B5BA-8002-4C82-8486-308C62337E01}" name="Bendros pajamos _x000a_(Total GBO)" dataDxfId="139" totalsRowDxfId="138"/>
    <tableColumn id="13" xr3:uid="{75A91CBC-C615-4BBF-8D8A-4EECBFEC9EBE}" name="Bendras žiūrovų sk._x000a_(Total ADM)" totalsRowLabel=" " dataDxfId="137" totalsRowDxfId="136"/>
    <tableColumn id="14" xr3:uid="{25D3F5DE-0455-408D-9A15-83983468B316}" name="Premjeros data _x000a_(Release date)" dataDxfId="135" totalsRowDxfId="134"/>
    <tableColumn id="15" xr3:uid="{70AC53F4-FBB8-4D82-B60D-059E66F4DADC}" name="Platintojas _x000a_(Distributor)" dataDxfId="133" totalsRowDxfId="13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07128A-CE8E-42A6-B494-FAF8DCE9D65A}" name="Table1324" displayName="Table1324" ref="A2:O30" totalsRowCount="1" headerRowDxfId="131" dataDxfId="129" totalsRowDxfId="128" headerRowBorderDxfId="130">
  <autoFilter ref="A2:O2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9">
    <sortCondition descending="1" ref="D3:D29"/>
  </sortState>
  <tableColumns count="15">
    <tableColumn id="1" xr3:uid="{651FFA1E-9909-4B4C-95AF-342E1E7EB090}" name=" " totalsRowLabel=" " dataDxfId="127" totalsRowDxfId="126"/>
    <tableColumn id="2" xr3:uid="{694FB7D6-E037-4248-B2CE-EE66348F1AFD}" name="Column1" totalsRowLabel=" " dataDxfId="125" totalsRowDxfId="124"/>
    <tableColumn id="3" xr3:uid="{DC711EA7-B341-4AC1-B6C0-04972C3A19D2}" name="Filmas _x000a_(Movie)" totalsRowLabel="Total (27)" dataDxfId="123" totalsRowDxfId="122"/>
    <tableColumn id="4" xr3:uid="{CB32F1AA-F132-4C54-9321-1A4A7C6BBF90}" name="Pajamos _x000a_(GBO)" totalsRowFunction="sum" dataDxfId="121" totalsRowDxfId="120"/>
    <tableColumn id="5" xr3:uid="{015A09EF-D9C7-42D9-BB04-5322B32F9A02}" name="Pajamos _x000a_praeita sav._x000a_(GBO LW)" totalsRowLabel="481 286 €" dataDxfId="119" totalsRowDxfId="118"/>
    <tableColumn id="6" xr3:uid="{B1EFF568-AD56-4B52-9939-AD01FD92877D}" name="Pakitimas_x000a_(Change)" totalsRowFunction="custom" dataDxfId="117" totalsRowDxfId="116">
      <calculatedColumnFormula>(D3-E3)/E3</calculatedColumnFormula>
      <totalsRowFormula>(D30-E30)/E30</totalsRowFormula>
    </tableColumn>
    <tableColumn id="7" xr3:uid="{216C1C3D-F90E-4C0F-B88F-9645E783D49B}" name="Žiūrovų sk. _x000a_(ADM)" totalsRowFunction="sum" dataDxfId="115" totalsRowDxfId="114"/>
    <tableColumn id="8" xr3:uid="{281479E7-99FC-4585-9C8C-E76F58C0782B}" name="Seansų sk. _x000a_(Show count)" dataDxfId="113" totalsRowDxfId="112"/>
    <tableColumn id="9" xr3:uid="{421C7AA6-DBD0-48DE-BDFF-0DB102E2FC7B}" name="Lankomumo vid._x000a_(Average ADM)" dataDxfId="111" totalsRowDxfId="110">
      <calculatedColumnFormula>G3/H3</calculatedColumnFormula>
    </tableColumn>
    <tableColumn id="10" xr3:uid="{F946CAFA-7836-4969-8613-F40F9355049A}" name="Kopijų sk. _x000a_(DCO count)" dataDxfId="109" totalsRowDxfId="108"/>
    <tableColumn id="11" xr3:uid="{1B8699C3-4853-4DA7-9F31-DD0DBB13EE8D}" name="Rodymo savaitė_x000a_(Week on screen)" dataDxfId="107" totalsRowDxfId="106"/>
    <tableColumn id="12" xr3:uid="{3C569472-421D-4EA2-912F-BCDDB49998FF}" name="Bendros pajamos _x000a_(Total GBO)" dataDxfId="105" totalsRowDxfId="104"/>
    <tableColumn id="13" xr3:uid="{E59CC00E-9AAF-4585-BF49-4A34AA666DBC}" name="Bendras žiūrovų sk._x000a_(Total ADM)" dataDxfId="103" totalsRowDxfId="102"/>
    <tableColumn id="14" xr3:uid="{9C43E728-AABF-4433-89B0-368FF4902BE0}" name="Premjeros data _x000a_(Release date)" dataDxfId="101" totalsRowDxfId="100"/>
    <tableColumn id="15" xr3:uid="{65388068-7836-4B4F-8151-3F96543ADC1F}" name="Platintojas _x000a_(Distributor)" dataDxfId="99" totalsRowDxfId="9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1D72D0-0C10-4079-83C7-3410D3A73954}" name="Table132" displayName="Table132" ref="A2:O31" totalsRowCount="1" headerRowDxfId="97" dataDxfId="95" totalsRowDxfId="94" headerRowBorderDxfId="96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E43FF0EB-C8AA-4235-8F69-858C9FA704C6}" name=" " totalsRowLabel=" " dataDxfId="93" totalsRowDxfId="92"/>
    <tableColumn id="2" xr3:uid="{5FE686A6-926D-4A58-88E9-372AC89742EA}" name="Column1" totalsRowLabel=" " dataDxfId="91" totalsRowDxfId="90"/>
    <tableColumn id="3" xr3:uid="{6790C6BB-3722-4700-BD94-E0814411657D}" name="Filmas _x000a_(Movie)" totalsRowLabel="Total (28)" dataDxfId="89" totalsRowDxfId="88"/>
    <tableColumn id="4" xr3:uid="{FC3F9BF6-ECBF-450D-A679-E5505B1DAC97}" name="Pajamos _x000a_(GBO)" totalsRowFunction="sum" dataDxfId="87" totalsRowDxfId="86"/>
    <tableColumn id="5" xr3:uid="{96DC7595-6072-4121-9A4C-4F116C524B80}" name="Pajamos _x000a_praeita sav._x000a_(GBO LW)" totalsRowLabel="508 143 €" dataDxfId="85" totalsRowDxfId="84"/>
    <tableColumn id="6" xr3:uid="{EB165097-C82E-46C8-B23D-631547662AE4}" name="Pakitimas_x000a_(Change)" totalsRowFunction="custom" dataDxfId="83" totalsRowDxfId="82">
      <calculatedColumnFormula>(D3-E3)/E3</calculatedColumnFormula>
      <totalsRowFormula>(D31-E31)/E31</totalsRowFormula>
    </tableColumn>
    <tableColumn id="7" xr3:uid="{5066C8D5-0E1B-4150-9CAB-908FB3B835CE}" name="Žiūrovų sk. _x000a_(ADM)" totalsRowFunction="sum" dataDxfId="81" totalsRowDxfId="80"/>
    <tableColumn id="8" xr3:uid="{0A50AD96-A22E-4124-8FF6-70B435E53CCB}" name="Seansų sk. _x000a_(Show count)" dataDxfId="79" totalsRowDxfId="78"/>
    <tableColumn id="9" xr3:uid="{63A0AEF4-138C-4607-980F-8A2FABE5F3DB}" name="Lankomumo vid._x000a_(Average ADM)" dataDxfId="77" totalsRowDxfId="76">
      <calculatedColumnFormula>G3/H3</calculatedColumnFormula>
    </tableColumn>
    <tableColumn id="10" xr3:uid="{C4E800F7-D067-49D5-AA69-84B661BBC7B7}" name="Kopijų sk. _x000a_(DCO count)" dataDxfId="75" totalsRowDxfId="74"/>
    <tableColumn id="11" xr3:uid="{2F16D803-E050-4703-8EF9-0756BDE1BF14}" name="Rodymo savaitė_x000a_(Week on screen)" dataDxfId="73" totalsRowDxfId="72"/>
    <tableColumn id="12" xr3:uid="{41B53DAF-4F87-4335-9F54-FC3F8B7C9E06}" name="Bendros pajamos _x000a_(Total GBO)" dataDxfId="71" totalsRowDxfId="70"/>
    <tableColumn id="13" xr3:uid="{7663F5C4-D9E1-458B-BFFF-7D69273F9DE3}" name="Bendras žiūrovų sk._x000a_(Total ADM)" dataDxfId="69" totalsRowDxfId="68"/>
    <tableColumn id="14" xr3:uid="{C7CE0DE3-1043-4BC6-8DA0-4BE727089E6F}" name="Premjeros data _x000a_(Release date)" dataDxfId="67" totalsRowDxfId="66"/>
    <tableColumn id="15" xr3:uid="{18448E9A-AFC3-4DBB-B55A-AB38F3EFADF1}" name="Platintojas _x000a_(Distributor)" dataDxfId="65" totalsRowDxfId="64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2" totalsRowCount="1" headerRowDxfId="63" dataDxfId="61" totalsRowDxfId="60" headerRowBorderDxfId="62">
  <autoFilter ref="A2:O3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1">
    <sortCondition descending="1" ref="D3:D31"/>
  </sortState>
  <tableColumns count="15">
    <tableColumn id="1" xr3:uid="{93EC8040-391C-4B64-803B-946594B6B7F7}" name=" " totalsRowLabel=" " dataDxfId="59" totalsRowDxfId="58"/>
    <tableColumn id="2" xr3:uid="{D6AA89DD-F402-49ED-B2CA-B45ED30EB6A8}" name="Column1" dataDxfId="57" totalsRowDxfId="56"/>
    <tableColumn id="3" xr3:uid="{8524161D-F780-40E6-96D9-D46D84D91E1F}" name="Filmas _x000a_(Movie)" totalsRowLabel="Total (29)" dataDxfId="55" totalsRowDxfId="54"/>
    <tableColumn id="4" xr3:uid="{898DAD4F-B56E-4B96-9BAF-7609A0041E01}" name="Pajamos _x000a_(GBO)" totalsRowFunction="sum" dataDxfId="53" totalsRowDxfId="52"/>
    <tableColumn id="5" xr3:uid="{C59F2D4C-5823-45F4-9D98-114FFD01A927}" name="Pajamos _x000a_praeita sav._x000a_(GBO LW)" totalsRowLabel="591 470 €" dataDxfId="51" totalsRowDxfId="50"/>
    <tableColumn id="6" xr3:uid="{F957FCE3-B2E4-448E-8740-03D906BC5EB7}" name="Pakitimas_x000a_(Change)" totalsRowFunction="custom" dataDxfId="49" totalsRowDxfId="48">
      <calculatedColumnFormula>(D3-E3)/E3</calculatedColumnFormula>
      <totalsRowFormula>(D32-E32)/E32</totalsRowFormula>
    </tableColumn>
    <tableColumn id="7" xr3:uid="{45DD8E99-004C-4D9C-979D-6F515FFFFB92}" name="Žiūrovų sk. _x000a_(ADM)" totalsRowFunction="sum" dataDxfId="47" totalsRowDxfId="46"/>
    <tableColumn id="8" xr3:uid="{2BB64C16-9186-4C4A-A0C9-08323CEFC402}" name="Seansų sk. _x000a_(Show count)" dataDxfId="45" totalsRowDxfId="44"/>
    <tableColumn id="9" xr3:uid="{F6C07FA5-1C03-4357-A44D-0B81FC66E2AF}" name="Lankomumo vid._x000a_(Average ADM)" dataDxfId="43" totalsRowDxfId="42">
      <calculatedColumnFormula>G3/H3</calculatedColumnFormula>
    </tableColumn>
    <tableColumn id="10" xr3:uid="{A3E561A1-4C0E-457E-84AA-349FD64794AE}" name="Kopijų sk. _x000a_(DCO count)" dataDxfId="41" totalsRowDxfId="40"/>
    <tableColumn id="11" xr3:uid="{E20BF4A7-9048-401E-A6FA-983414B01ED2}" name="Rodymo savaitė_x000a_(Week on screen)" dataDxfId="39" totalsRowDxfId="38"/>
    <tableColumn id="12" xr3:uid="{67BC01BA-5CB2-41D3-AB69-350EFF0FD930}" name="Bendros pajamos _x000a_(Total GBO)" dataDxfId="37" totalsRowDxfId="36"/>
    <tableColumn id="13" xr3:uid="{37483393-9FD8-4B34-8B9D-DE79FEFE93B2}" name="Bendras žiūrovų sk._x000a_(Total ADM)" dataDxfId="35" totalsRowDxfId="34"/>
    <tableColumn id="14" xr3:uid="{EADF24B6-15DA-48EA-B223-A587598EEB24}" name="Premjeros data _x000a_(Release date)" dataDxfId="33" totalsRowDxfId="32"/>
    <tableColumn id="15" xr3:uid="{5103FA11-CF5D-49EC-A2A1-D131ABB2109C}" name="Platintojas _x000a_(Distributor)" dataDxfId="31" totalsRowDxfId="3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8AEFEBA-62C4-40A5-9C56-0FA2AA4793B1}" name="Table13245678910111213141516" displayName="Table13245678910111213141516" ref="A2:O35" totalsRowCount="1" headerRowDxfId="539" dataDxfId="537" totalsRowDxfId="536" headerRowBorderDxfId="538">
  <sortState xmlns:xlrd2="http://schemas.microsoft.com/office/spreadsheetml/2017/richdata2" ref="A3:O34">
    <sortCondition descending="1" ref="D3:D34"/>
  </sortState>
  <tableColumns count="15">
    <tableColumn id="1" xr3:uid="{518EED55-E836-493B-92C9-EE7A9B1DED4E}" name=" " totalsRowLabel=" " dataDxfId="535" totalsRowDxfId="534"/>
    <tableColumn id="2" xr3:uid="{59EE5395-B5A9-4860-B347-685516C97612}" name="Column1" totalsRowLabel=" " dataDxfId="533" totalsRowDxfId="532"/>
    <tableColumn id="3" xr3:uid="{1E4FB918-B1FF-418A-B242-DF48A34386D4}" name="Filmas _x000a_(Movie)" totalsRowLabel="Total (32)" dataDxfId="531" totalsRowDxfId="530"/>
    <tableColumn id="4" xr3:uid="{A702B3EA-66CF-427E-945D-BC017CE148AD}" name="Pajamos _x000a_(GBO)" totalsRowFunction="sum" dataDxfId="529" totalsRowDxfId="528"/>
    <tableColumn id="5" xr3:uid="{D5016F3F-C2D9-47C2-871E-CF6421486D2A}" name="Pajamos _x000a_praeita sav._x000a_(GBO LW)" totalsRowLabel="548 728 €" dataDxfId="527" totalsRowDxfId="526"/>
    <tableColumn id="6" xr3:uid="{383B96DE-A112-4B50-8633-172F183624B5}" name="Pakitimas_x000a_(Change)" totalsRowFunction="custom" dataDxfId="525" totalsRowDxfId="524">
      <calculatedColumnFormula>(D3-E3)/E3</calculatedColumnFormula>
      <totalsRowFormula>(D35-E35)/E35</totalsRowFormula>
    </tableColumn>
    <tableColumn id="7" xr3:uid="{299B56A9-6AF7-499F-A192-BF7A03A48BE8}" name="Žiūrovų sk. _x000a_(ADM)" totalsRowFunction="sum" dataDxfId="523" totalsRowDxfId="522"/>
    <tableColumn id="8" xr3:uid="{9588AC32-89BE-485B-8B3F-80610A43C4BA}" name="Seansų sk. _x000a_(Show count)" dataDxfId="521" totalsRowDxfId="520"/>
    <tableColumn id="9" xr3:uid="{A8A8D4CF-938C-45D1-B18F-DBDC890AF116}" name="Lankomumo vid._x000a_(Average ADM)" dataDxfId="519" totalsRowDxfId="518">
      <calculatedColumnFormula>G3/H3</calculatedColumnFormula>
    </tableColumn>
    <tableColumn id="10" xr3:uid="{81DFF3E6-642A-4AF4-9773-7BD660F4F054}" name="Kopijų sk. _x000a_(DCO count)" dataDxfId="517" totalsRowDxfId="516"/>
    <tableColumn id="11" xr3:uid="{9E855B20-2A42-484A-AD10-3990138F0DB9}" name="Rodymo savaitė_x000a_(Week on screen)" dataDxfId="515" totalsRowDxfId="514"/>
    <tableColumn id="12" xr3:uid="{661A8BA6-86F3-4E69-B4EA-6A7BBDB69DF6}" name="Bendros pajamos _x000a_(Total GBO)" dataDxfId="513" totalsRowDxfId="512"/>
    <tableColumn id="13" xr3:uid="{FDC99F99-A9D5-4BF3-BCCE-3DAE42B8A9EE}" name="Bendras žiūrovų sk._x000a_(Total ADM)" totalsRowLabel=" " dataDxfId="511" totalsRowDxfId="510"/>
    <tableColumn id="14" xr3:uid="{D1BE592D-9455-4610-AA8C-E45CE4F719F9}" name="Premjeros data _x000a_(Release date)" dataDxfId="509" totalsRowDxfId="508"/>
    <tableColumn id="15" xr3:uid="{0F7192A7-BBCF-4FB0-B517-8B72442EEDEA}" name="Platintojas _x000a_(Distributor)" dataDxfId="507" totalsRowDxfId="50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8DEA3A5-1D8C-445B-8919-32045D0A141E}" name="Table132456789101112131415" displayName="Table132456789101112131415" ref="A2:O41" totalsRowCount="1" headerRowDxfId="505" dataDxfId="503" totalsRowDxfId="502" headerRowBorderDxfId="504">
  <sortState xmlns:xlrd2="http://schemas.microsoft.com/office/spreadsheetml/2017/richdata2" ref="A3:O40">
    <sortCondition descending="1" ref="D3:D40"/>
  </sortState>
  <tableColumns count="15">
    <tableColumn id="1" xr3:uid="{4D2F7CAB-F572-4E0B-BCDD-8C10CAF9D47C}" name=" " totalsRowLabel=" " dataDxfId="501" totalsRowDxfId="500"/>
    <tableColumn id="2" xr3:uid="{B988F0C2-15AB-436D-B8F3-B9D989B86EBF}" name="Column1" totalsRowLabel=" " dataDxfId="499" totalsRowDxfId="498"/>
    <tableColumn id="3" xr3:uid="{B734FCB4-0804-45D3-9A48-56596BAA71F7}" name="Filmas _x000a_(Movie)" totalsRowLabel="Total (38)" dataDxfId="497" totalsRowDxfId="496"/>
    <tableColumn id="4" xr3:uid="{D4D487DE-73F6-4018-AA6C-1B6EE6E70413}" name="Pajamos _x000a_(GBO)" totalsRowFunction="sum" dataDxfId="495" totalsRowDxfId="494"/>
    <tableColumn id="5" xr3:uid="{815C8624-85EB-4F00-BD89-879540BE3EFD}" name="Pajamos _x000a_praeita sav._x000a_(GBO LW)" totalsRowLabel="212 754 €" dataDxfId="493" totalsRowDxfId="492"/>
    <tableColumn id="6" xr3:uid="{1224D9B4-9CAD-480B-B56C-582392CC408B}" name="Pakitimas_x000a_(Change)" totalsRowFunction="custom" dataDxfId="491" totalsRowDxfId="490">
      <calculatedColumnFormula>(D3-E3)/E3</calculatedColumnFormula>
      <totalsRowFormula>(D41-E41)/E41</totalsRowFormula>
    </tableColumn>
    <tableColumn id="7" xr3:uid="{84AE5282-DF60-4EAE-A6B4-D1B88963685A}" name="Žiūrovų sk. _x000a_(ADM)" totalsRowFunction="sum" dataDxfId="489" totalsRowDxfId="488"/>
    <tableColumn id="8" xr3:uid="{4EA017CF-CA86-4664-B8E8-4E09FC68CB72}" name="Seansų sk. _x000a_(Show count)" dataDxfId="487" totalsRowDxfId="486"/>
    <tableColumn id="9" xr3:uid="{61FFFD9A-9EF8-47D6-96AC-99F9C8CD765B}" name="Lankomumo vid._x000a_(Average ADM)" dataDxfId="485" totalsRowDxfId="484">
      <calculatedColumnFormula>G3/H3</calculatedColumnFormula>
    </tableColumn>
    <tableColumn id="10" xr3:uid="{3D7B6056-B08F-4733-BA9E-35124B83DC72}" name="Kopijų sk. _x000a_(DCO count)" dataDxfId="483" totalsRowDxfId="482"/>
    <tableColumn id="11" xr3:uid="{953B0B18-5AFA-4BC6-8C6E-0ACBA61602A0}" name="Rodymo savaitė_x000a_(Week on screen)" dataDxfId="481" totalsRowDxfId="480"/>
    <tableColumn id="12" xr3:uid="{9B737D47-3B75-4846-BFC3-995B5EA51B40}" name="Bendros pajamos _x000a_(Total GBO)" dataDxfId="479" totalsRowDxfId="478"/>
    <tableColumn id="13" xr3:uid="{C9D25299-AF75-413F-83F6-00DE4F9B9A86}" name="Bendras žiūrovų sk._x000a_(Total ADM)" totalsRowLabel=" " dataDxfId="477" totalsRowDxfId="476"/>
    <tableColumn id="14" xr3:uid="{FED38270-685C-4170-AF79-B41A3313B638}" name="Premjeros data _x000a_(Release date)" dataDxfId="475" totalsRowDxfId="474"/>
    <tableColumn id="15" xr3:uid="{E0EBD274-8054-426E-ABCF-0C7492518A60}" name="Platintojas _x000a_(Distributor)" dataDxfId="473" totalsRowDxfId="47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EFF7A2-54B1-4673-956E-585469BFC79D}" name="Table1324567891011121314" displayName="Table1324567891011121314" ref="A2:O47" totalsRowCount="1" headerRowDxfId="471" dataDxfId="469" totalsRowDxfId="468" headerRowBorderDxfId="470">
  <sortState xmlns:xlrd2="http://schemas.microsoft.com/office/spreadsheetml/2017/richdata2" ref="A3:O46">
    <sortCondition descending="1" ref="D3:D46"/>
  </sortState>
  <tableColumns count="15">
    <tableColumn id="1" xr3:uid="{59F68CAF-6565-4140-875E-92752EE71EF5}" name=" " totalsRowLabel=" " dataDxfId="467" totalsRowDxfId="466"/>
    <tableColumn id="2" xr3:uid="{752DBA7F-36F5-4508-902C-CEA1FFD4E10D}" name="Column1" totalsRowLabel=" " dataDxfId="465" totalsRowDxfId="464"/>
    <tableColumn id="3" xr3:uid="{2D710E64-ECBB-4A70-87C3-6D283158F0C4}" name="Filmas _x000a_(Movie)" totalsRowLabel="Total (44)" dataDxfId="463" totalsRowDxfId="462"/>
    <tableColumn id="4" xr3:uid="{953291DC-F1C7-4DA2-AD43-6255CC2A6789}" name="Pajamos _x000a_(GBO)" totalsRowFunction="sum" dataDxfId="461" totalsRowDxfId="460"/>
    <tableColumn id="5" xr3:uid="{71F2FDF7-C3D3-4530-884E-F8F4522C8EAB}" name="Pajamos _x000a_praeita sav._x000a_(GBO LW)" totalsRowLabel="137 579 €" dataDxfId="459" totalsRowDxfId="458"/>
    <tableColumn id="6" xr3:uid="{60F59B88-A915-4B32-97E7-38A0197E7951}" name="Pakitimas_x000a_(Change)" totalsRowFunction="custom" dataDxfId="457" totalsRowDxfId="456">
      <calculatedColumnFormula>(D3-E3)/E3</calculatedColumnFormula>
      <totalsRowFormula>(D47-E47)/E47</totalsRowFormula>
    </tableColumn>
    <tableColumn id="7" xr3:uid="{D1FDE1D9-871D-4361-9150-CB45336583FB}" name="Žiūrovų sk. _x000a_(ADM)" totalsRowFunction="sum" dataDxfId="455" totalsRowDxfId="454"/>
    <tableColumn id="8" xr3:uid="{81467DBC-F447-40E0-B2DA-DF9906CB05F2}" name="Seansų sk. _x000a_(Show count)" dataDxfId="453" totalsRowDxfId="452"/>
    <tableColumn id="9" xr3:uid="{900393ED-6C23-4B0B-98A0-5AFBD093625C}" name="Lankomumo vid._x000a_(Average ADM)" dataDxfId="451" totalsRowDxfId="450">
      <calculatedColumnFormula>G3/H3</calculatedColumnFormula>
    </tableColumn>
    <tableColumn id="10" xr3:uid="{68BFC6D8-E688-4ADE-8058-C864A747849C}" name="Kopijų sk. _x000a_(DCO count)" dataDxfId="449" totalsRowDxfId="448"/>
    <tableColumn id="11" xr3:uid="{CCAF546D-736C-4F85-B8CE-316E18EF2FC5}" name="Rodymo savaitė_x000a_(Week on screen)" dataDxfId="447" totalsRowDxfId="446"/>
    <tableColumn id="12" xr3:uid="{719459B5-C211-419F-851B-F5C8A768CA10}" name="Bendros pajamos _x000a_(Total GBO)" dataDxfId="445" totalsRowDxfId="444"/>
    <tableColumn id="13" xr3:uid="{4A14254E-8C27-4005-BB7F-C4B2E1E0FD1F}" name="Bendras žiūrovų sk._x000a_(Total ADM)" totalsRowLabel=" " dataDxfId="443" totalsRowDxfId="442"/>
    <tableColumn id="14" xr3:uid="{141A251E-38DE-4FA5-A551-1EFF40CC6C1C}" name="Premjeros data _x000a_(Release date)" dataDxfId="441" totalsRowDxfId="440"/>
    <tableColumn id="15" xr3:uid="{1C8AEF95-24D4-466C-8F1C-2066F957FE6C}" name="Platintojas _x000a_(Distributor)" dataDxfId="439" totalsRowDxfId="43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F701896-5A63-4A7B-84F0-76719CFC8BE4}" name="Table13245678910111213" displayName="Table13245678910111213" ref="A2:O27" totalsRowCount="1" headerRowDxfId="437" dataDxfId="435" totalsRowDxfId="434" headerRowBorderDxfId="436">
  <sortState xmlns:xlrd2="http://schemas.microsoft.com/office/spreadsheetml/2017/richdata2" ref="A3:O26">
    <sortCondition descending="1" ref="D3:D26"/>
  </sortState>
  <tableColumns count="15">
    <tableColumn id="1" xr3:uid="{8DAC9070-C553-445D-87AB-1F1739704ACF}" name=" " totalsRowLabel=" " dataDxfId="433" totalsRowDxfId="432"/>
    <tableColumn id="2" xr3:uid="{DF832686-B41A-4F88-BD31-8E223EB6D38D}" name="Column1" totalsRowLabel=" " dataDxfId="431" totalsRowDxfId="430"/>
    <tableColumn id="3" xr3:uid="{38C79DDA-6EF5-418E-8793-BAC8F55789C3}" name="Filmas _x000a_(Movie)" totalsRowLabel="Total (24)" dataDxfId="429" totalsRowDxfId="428"/>
    <tableColumn id="4" xr3:uid="{D745649A-4858-41F7-A8A4-5EA1CA98FB5A}" name="Pajamos _x000a_(GBO)" totalsRowFunction="sum" dataDxfId="427" totalsRowDxfId="426"/>
    <tableColumn id="5" xr3:uid="{A9A46C09-DF6E-4304-A0CF-F61302AF0C11}" name="Pajamos _x000a_praeita sav._x000a_(GBO LW)" totalsRowLabel="190 842 €" dataDxfId="425" totalsRowDxfId="424"/>
    <tableColumn id="6" xr3:uid="{20E79248-9B80-4C86-A013-060BDC34ADF3}" name="Pakitimas_x000a_(Change)" totalsRowFunction="custom" dataDxfId="423" totalsRowDxfId="422">
      <calculatedColumnFormula>(D3-E3)/E3</calculatedColumnFormula>
      <totalsRowFormula>(D27-E27)/E27</totalsRowFormula>
    </tableColumn>
    <tableColumn id="7" xr3:uid="{F0F4E1BF-D11E-4DF7-A954-B30FC6927B78}" name="Žiūrovų sk. _x000a_(ADM)" totalsRowFunction="sum" dataDxfId="421" totalsRowDxfId="420"/>
    <tableColumn id="8" xr3:uid="{F6CE5054-B4EF-4106-B43C-50FE033B596B}" name="Seansų sk. _x000a_(Show count)" dataDxfId="419" totalsRowDxfId="418"/>
    <tableColumn id="9" xr3:uid="{B942F07D-E254-49A3-A172-71097BCF76B2}" name="Lankomumo vid._x000a_(Average ADM)" dataDxfId="417" totalsRowDxfId="416">
      <calculatedColumnFormula>G3/H3</calculatedColumnFormula>
    </tableColumn>
    <tableColumn id="10" xr3:uid="{8803D4B4-BC3C-4804-A987-88FA54305FB3}" name="Kopijų sk. _x000a_(DCO count)" dataDxfId="415" totalsRowDxfId="414"/>
    <tableColumn id="11" xr3:uid="{9E122B24-DC5A-44AD-AB00-336D6BCD0EF9}" name="Rodymo savaitė_x000a_(Week on screen)" dataDxfId="413" totalsRowDxfId="412"/>
    <tableColumn id="12" xr3:uid="{685A7B82-81A9-45E0-BE74-5F95876D4278}" name="Bendros pajamos _x000a_(Total GBO)" dataDxfId="411" totalsRowDxfId="410"/>
    <tableColumn id="13" xr3:uid="{7C9484E8-BE7F-4475-9009-3FA34AC75181}" name="Bendras žiūrovų sk._x000a_(Total ADM)" totalsRowLabel=" " dataDxfId="409" totalsRowDxfId="408"/>
    <tableColumn id="14" xr3:uid="{BCB44EBC-D5F8-4E9E-AAE3-41999B9D46B4}" name="Premjeros data _x000a_(Release date)" dataDxfId="407" totalsRowDxfId="406"/>
    <tableColumn id="15" xr3:uid="{F410153C-617A-438C-BD5D-C88DDABA1947}" name="Platintojas _x000a_(Distributor)" dataDxfId="405" totalsRowDxfId="40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22EF72-6BA1-4D03-ADD0-546D5B6EA584}" name="Table132456789101112" displayName="Table132456789101112" ref="A2:O25" totalsRowCount="1" headerRowDxfId="403" dataDxfId="401" totalsRowDxfId="400" headerRowBorderDxfId="402">
  <sortState xmlns:xlrd2="http://schemas.microsoft.com/office/spreadsheetml/2017/richdata2" ref="A3:O24">
    <sortCondition descending="1" ref="D3:D24"/>
  </sortState>
  <tableColumns count="15">
    <tableColumn id="1" xr3:uid="{27ECC4CF-8AEA-47DE-B540-B86CDE741EB2}" name=" " totalsRowLabel=" " dataDxfId="399" totalsRowDxfId="398"/>
    <tableColumn id="2" xr3:uid="{D781F6E9-79C7-426A-A53E-A68C1AC9F8AA}" name="Column1" totalsRowLabel=" " dataDxfId="397" totalsRowDxfId="396"/>
    <tableColumn id="3" xr3:uid="{793FE20D-5D4A-4BBB-88C1-7CDD7D9C1DD2}" name="Filmas _x000a_(Movie)" totalsRowLabel="Total (22)" dataDxfId="395" totalsRowDxfId="394"/>
    <tableColumn id="4" xr3:uid="{B7E5B65C-62C8-47E1-97E5-1B10E0174548}" name="Pajamos _x000a_(GBO)" totalsRowFunction="sum" dataDxfId="393" totalsRowDxfId="392"/>
    <tableColumn id="5" xr3:uid="{173B18B9-3194-4BC8-9723-FCF97A5C99AA}" name="Pajamos _x000a_praeita sav._x000a_(GBO LW)" totalsRowLabel="190 842 €" dataDxfId="391" totalsRowDxfId="390"/>
    <tableColumn id="6" xr3:uid="{E4DAED3D-6471-4280-94B4-4A4A8A74ACF9}" name="Pakitimas_x000a_(Change)" totalsRowFunction="custom" dataDxfId="389" totalsRowDxfId="388">
      <calculatedColumnFormula>(D3-E3)/E3</calculatedColumnFormula>
      <totalsRowFormula>(D25-E25)/E25</totalsRowFormula>
    </tableColumn>
    <tableColumn id="7" xr3:uid="{08B249A7-D736-4C96-AAC9-C48E9C79682D}" name="Žiūrovų sk. _x000a_(ADM)" totalsRowFunction="sum" dataDxfId="387" totalsRowDxfId="386"/>
    <tableColumn id="8" xr3:uid="{664887CC-D4B4-4903-8C3B-10D31ED88217}" name="Seansų sk. _x000a_(Show count)" dataDxfId="385" totalsRowDxfId="384"/>
    <tableColumn id="9" xr3:uid="{3E75F536-0CD7-418C-AA8A-6CA6BAF89BD6}" name="Lankomumo vid._x000a_(Average ADM)" dataDxfId="383" totalsRowDxfId="382">
      <calculatedColumnFormula>G3/H3</calculatedColumnFormula>
    </tableColumn>
    <tableColumn id="10" xr3:uid="{0687707F-73E8-4483-BE69-10211BC134CF}" name="Kopijų sk. _x000a_(DCO count)" dataDxfId="381" totalsRowDxfId="380"/>
    <tableColumn id="11" xr3:uid="{AFC9FF29-2EDC-48EC-B8EB-C98303C2FDFA}" name="Rodymo savaitė_x000a_(Week on screen)" dataDxfId="379" totalsRowDxfId="378"/>
    <tableColumn id="12" xr3:uid="{D5FE4F8E-02BD-4A0B-BDF9-223A7C58F800}" name="Bendros pajamos _x000a_(Total GBO)" dataDxfId="377" totalsRowDxfId="376"/>
    <tableColumn id="13" xr3:uid="{1B968634-6E55-415E-BAD0-33EFB165FC69}" name="Bendras žiūrovų sk._x000a_(Total ADM)" totalsRowLabel=" " dataDxfId="375" totalsRowDxfId="374"/>
    <tableColumn id="14" xr3:uid="{9110D959-3290-4162-8BDF-73D827E3E01F}" name="Premjeros data _x000a_(Release date)" dataDxfId="373" totalsRowDxfId="372"/>
    <tableColumn id="15" xr3:uid="{A6BFD321-DA34-4332-9871-586A6458CCB4}" name="Platintojas _x000a_(Distributor)" dataDxfId="371" totalsRowDxfId="370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7E37895-342B-48D3-8740-4E9D8148AA57}" name="Table1324567891011" displayName="Table1324567891011" ref="A2:O29" totalsRowCount="1" headerRowDxfId="369" dataDxfId="367" totalsRowDxfId="366" headerRowBorderDxfId="368">
  <sortState xmlns:xlrd2="http://schemas.microsoft.com/office/spreadsheetml/2017/richdata2" ref="A3:O28">
    <sortCondition descending="1" ref="D3:D28"/>
  </sortState>
  <tableColumns count="15">
    <tableColumn id="1" xr3:uid="{337F44CA-7247-4CD0-8A6F-08D077B27748}" name=" " totalsRowLabel=" " dataDxfId="365" totalsRowDxfId="364"/>
    <tableColumn id="2" xr3:uid="{07FC2312-C6F6-49F1-BD2F-1D079E890E02}" name="Column1" totalsRowLabel=" " dataDxfId="363" totalsRowDxfId="362"/>
    <tableColumn id="3" xr3:uid="{058A049B-2A3D-4CDB-A269-B93D55F1282E}" name="Filmas _x000a_(Movie)" totalsRowLabel="Total (26)" dataDxfId="361" totalsRowDxfId="360"/>
    <tableColumn id="4" xr3:uid="{631F709B-7C88-4FEA-BBD6-56F8119993B8}" name="Pajamos _x000a_(GBO)" totalsRowFunction="sum" dataDxfId="359" totalsRowDxfId="358"/>
    <tableColumn id="5" xr3:uid="{99CD6DA7-DE5B-4C49-8914-F98C8D5BC735}" name="Pajamos _x000a_praeita sav._x000a_(GBO LW)" totalsRowLabel="341 820 €" dataDxfId="357" totalsRowDxfId="356"/>
    <tableColumn id="6" xr3:uid="{0BCE58BE-3148-4B84-B2D4-21AD32F4DF9D}" name="Pakitimas_x000a_(Change)" totalsRowFunction="custom" dataDxfId="355" totalsRowDxfId="354">
      <calculatedColumnFormula>(D3-E3)/E3</calculatedColumnFormula>
      <totalsRowFormula>(D29-E29)/E29</totalsRowFormula>
    </tableColumn>
    <tableColumn id="7" xr3:uid="{A39036A7-04FE-44A7-A0DD-F9807FB6CC93}" name="Žiūrovų sk. _x000a_(ADM)" totalsRowFunction="sum" dataDxfId="353" totalsRowDxfId="352"/>
    <tableColumn id="8" xr3:uid="{688FBD1B-71E3-4422-982B-35B8413DE1ED}" name="Seansų sk. _x000a_(Show count)" dataDxfId="351" totalsRowDxfId="350"/>
    <tableColumn id="9" xr3:uid="{CF68B8FB-87F3-42DF-BBC8-25477E706F55}" name="Lankomumo vid._x000a_(Average ADM)" dataDxfId="349" totalsRowDxfId="348">
      <calculatedColumnFormula>G3/H3</calculatedColumnFormula>
    </tableColumn>
    <tableColumn id="10" xr3:uid="{C2998B2B-2A1C-462E-B063-B4B6B95F821C}" name="Kopijų sk. _x000a_(DCO count)" dataDxfId="347" totalsRowDxfId="346"/>
    <tableColumn id="11" xr3:uid="{57696399-FAA4-4577-A8AD-545847C2F37F}" name="Rodymo savaitė_x000a_(Week on screen)" dataDxfId="345" totalsRowDxfId="344"/>
    <tableColumn id="12" xr3:uid="{7E7D6017-7DDA-4F74-9D87-A363F7008620}" name="Bendros pajamos _x000a_(Total GBO)" dataDxfId="343" totalsRowDxfId="342"/>
    <tableColumn id="13" xr3:uid="{997F752E-A66F-45B7-A1F6-1C5C07480405}" name="Bendras žiūrovų sk._x000a_(Total ADM)" totalsRowLabel=" " dataDxfId="341" totalsRowDxfId="340"/>
    <tableColumn id="14" xr3:uid="{B7767C9F-EB2C-4A90-9AEC-271BDF11B529}" name="Premjeros data _x000a_(Release date)" dataDxfId="339" totalsRowDxfId="338"/>
    <tableColumn id="15" xr3:uid="{A8801EA2-1C17-468A-A5F2-1743542A910B}" name="Platintojas _x000a_(Distributor)" dataDxfId="337" totalsRowDxfId="33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155A1E2-31EC-4403-B0F1-BEB3F0B72925}" name="Table13245678910" displayName="Table13245678910" ref="A2:O38" totalsRowCount="1" headerRowDxfId="335" dataDxfId="333" totalsRowDxfId="332" headerRowBorderDxfId="334">
  <sortState xmlns:xlrd2="http://schemas.microsoft.com/office/spreadsheetml/2017/richdata2" ref="A3:O37">
    <sortCondition descending="1" ref="D3:D37"/>
  </sortState>
  <tableColumns count="15">
    <tableColumn id="1" xr3:uid="{04655CA2-10ED-4567-BA15-9C0669342F35}" name=" " totalsRowLabel=" " dataDxfId="331" totalsRowDxfId="330"/>
    <tableColumn id="2" xr3:uid="{6508FACE-A422-41DE-97D0-6A520A223D43}" name="Column1" totalsRowLabel=" " dataDxfId="329" totalsRowDxfId="328"/>
    <tableColumn id="3" xr3:uid="{3C63F2F5-91B3-4190-B529-9E36383939B9}" name="Filmas _x000a_(Movie)" totalsRowLabel="Total (35)" dataDxfId="327" totalsRowDxfId="326"/>
    <tableColumn id="4" xr3:uid="{4EC664AD-F58C-4B6E-9408-4D549FAC76BD}" name="Pajamos _x000a_(GBO)" totalsRowFunction="sum" dataDxfId="325" totalsRowDxfId="324"/>
    <tableColumn id="5" xr3:uid="{121874CC-F2F8-4912-AEEA-07727591C191}" name="Pajamos _x000a_praeita sav._x000a_(GBO LW)" totalsRowLabel="478 321 €" dataDxfId="323" totalsRowDxfId="322"/>
    <tableColumn id="6" xr3:uid="{445DA7C4-C056-4C19-856E-8BAE29F0FBFD}" name="Pakitimas_x000a_(Change)" totalsRowFunction="custom" dataDxfId="321" totalsRowDxfId="320">
      <calculatedColumnFormula>(D3-E3)/E3</calculatedColumnFormula>
      <totalsRowFormula>(D38-E38)/E38</totalsRowFormula>
    </tableColumn>
    <tableColumn id="7" xr3:uid="{9E7F3294-94FA-424D-8572-F369A3A9B965}" name="Žiūrovų sk. _x000a_(ADM)" totalsRowFunction="stdDev" dataDxfId="319" totalsRowDxfId="318"/>
    <tableColumn id="8" xr3:uid="{F8540FAD-AF96-45D3-BF9E-0B32D7805523}" name="Seansų sk. _x000a_(Show count)" dataDxfId="317" totalsRowDxfId="316"/>
    <tableColumn id="9" xr3:uid="{AD4A04C5-68A9-4BF9-AB3E-48302289C2D1}" name="Lankomumo vid._x000a_(Average ADM)" dataDxfId="315" totalsRowDxfId="314">
      <calculatedColumnFormula>G3/H3</calculatedColumnFormula>
    </tableColumn>
    <tableColumn id="10" xr3:uid="{A6210C8F-1019-4C61-8745-56E1D3B99F49}" name="Kopijų sk. _x000a_(DCO count)" dataDxfId="313" totalsRowDxfId="312"/>
    <tableColumn id="11" xr3:uid="{6C7A86BB-9465-47B1-B1ED-567EB63E9051}" name="Rodymo savaitė_x000a_(Week on screen)" dataDxfId="311" totalsRowDxfId="310"/>
    <tableColumn id="12" xr3:uid="{0130DB46-4F32-4DD4-A5D4-BB81D57387C3}" name="Bendros pajamos _x000a_(Total GBO)" dataDxfId="309" totalsRowDxfId="308"/>
    <tableColumn id="13" xr3:uid="{61FBB592-76C2-4BA2-81B9-BDE1BE79488C}" name="Bendras žiūrovų sk._x000a_(Total ADM)" totalsRowLabel=" " dataDxfId="307" totalsRowDxfId="306"/>
    <tableColumn id="14" xr3:uid="{35154692-E9F2-4365-8F97-8C1AD314EFE6}" name="Premjeros data _x000a_(Release date)" dataDxfId="305" totalsRowDxfId="304"/>
    <tableColumn id="15" xr3:uid="{EB897D1F-7435-4F5D-9F5B-62FAA08D66CC}" name="Platintojas _x000a_(Distributor)" dataDxfId="303" totalsRowDxfId="302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9174BB-BA3D-4D67-9402-FA691566D5FD}" name="Table132456789" displayName="Table132456789" ref="A2:O41" totalsRowCount="1" headerRowDxfId="301" dataDxfId="299" totalsRowDxfId="298" headerRowBorderDxfId="300">
  <autoFilter ref="A2:O4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0">
    <sortCondition descending="1" ref="D3:D40"/>
  </sortState>
  <tableColumns count="15">
    <tableColumn id="1" xr3:uid="{68D32EF5-7EF3-49BE-A20B-820510DE3F59}" name=" " totalsRowLabel=" " dataDxfId="297" totalsRowDxfId="296"/>
    <tableColumn id="2" xr3:uid="{C3B4A76B-9D02-4F02-A373-00C66C80BD93}" name="Column1" totalsRowLabel=" " dataDxfId="295" totalsRowDxfId="294"/>
    <tableColumn id="3" xr3:uid="{4C0CFB44-CBFC-4CDA-A6C6-41E8DA1E171E}" name="Filmas _x000a_(Movie)" totalsRowLabel="Total (38)" dataDxfId="293" totalsRowDxfId="292"/>
    <tableColumn id="4" xr3:uid="{03A40257-76CF-45E1-8A49-5FBD14D10AE9}" name="Pajamos _x000a_(GBO)" totalsRowFunction="sum" dataDxfId="291" totalsRowDxfId="290"/>
    <tableColumn id="5" xr3:uid="{BA53AEA4-CC12-4ECA-8157-D260864A0C74}" name="Pajamos _x000a_praeita sav._x000a_(GBO LW)" totalsRowLabel="659 305 €" dataDxfId="289" totalsRowDxfId="288"/>
    <tableColumn id="6" xr3:uid="{44F12E46-5031-49BF-B731-3FE3F23F2D5E}" name="Pakitimas_x000a_(Change)" totalsRowFunction="custom" dataDxfId="287" totalsRowDxfId="286">
      <calculatedColumnFormula>(D3-E3)/E3</calculatedColumnFormula>
      <totalsRowFormula>(D41-E41)/E41</totalsRowFormula>
    </tableColumn>
    <tableColumn id="7" xr3:uid="{541CEDA8-CC11-436F-BB30-BF4C61EBE70A}" name="Žiūrovų sk. _x000a_(ADM)" totalsRowFunction="sum" dataDxfId="285" totalsRowDxfId="284"/>
    <tableColumn id="8" xr3:uid="{64D7B8CD-A255-46A5-9986-33C4EDD8FB82}" name="Seansų sk. _x000a_(Show count)" dataDxfId="283" totalsRowDxfId="282"/>
    <tableColumn id="9" xr3:uid="{ECE917B4-3556-4319-B550-E077ED297107}" name="Lankomumo vid._x000a_(Average ADM)" dataDxfId="281" totalsRowDxfId="280">
      <calculatedColumnFormula>G3/H3</calculatedColumnFormula>
    </tableColumn>
    <tableColumn id="10" xr3:uid="{E75913E6-0491-43E2-BF12-30CF5CBEDB42}" name="Kopijų sk. _x000a_(DCO count)" dataDxfId="279" totalsRowDxfId="278"/>
    <tableColumn id="11" xr3:uid="{33BE92CF-F528-4405-B6C5-B45F3082DB4E}" name="Rodymo savaitė_x000a_(Week on screen)" dataDxfId="277" totalsRowDxfId="276"/>
    <tableColumn id="12" xr3:uid="{44FDF957-5241-4CD3-9CBD-FD5340AA8F13}" name="Bendros pajamos _x000a_(Total GBO)" dataDxfId="275" totalsRowDxfId="274"/>
    <tableColumn id="13" xr3:uid="{A03B30CA-117E-413D-BB99-AD6CF6031305}" name="Bendras žiūrovų sk._x000a_(Total ADM)" totalsRowLabel=" " dataDxfId="273" totalsRowDxfId="272"/>
    <tableColumn id="14" xr3:uid="{CD7A9DE3-8ED4-43F7-834F-154DD9835390}" name="Premjeros data _x000a_(Release date)" dataDxfId="271" totalsRowDxfId="270"/>
    <tableColumn id="15" xr3:uid="{F15063E4-C647-46D3-A66C-50B583E4F9F5}" name="Platintojas _x000a_(Distributor)" dataDxfId="269" totalsRowDxfId="26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5-04-07T13:03:59.16" personId="{502713B0-F064-4381-92BA-41D4A58B7ADA}" id="{5CECBA49-459D-46D6-9C13-EF21B937DEB5}">
    <text>Edukacinis seansas</text>
  </threadedComment>
  <threadedComment ref="C29" dT="2025-04-07T11:57:11.72" personId="{502713B0-F064-4381-92BA-41D4A58B7ADA}" id="{96023E47-22B8-4AC1-8E9D-E926666C18D9}">
    <text>Edukacinis seansas</text>
  </threadedComment>
  <threadedComment ref="C37" dT="2025-04-07T11:58:18.83" personId="{502713B0-F064-4381-92BA-41D4A58B7ADA}" id="{91DED091-CACF-4EF3-B130-0EF5FFEFC3D3}">
    <text>Edukacinis seansas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9" dT="2025-02-17T13:18:19.89" personId="{502713B0-F064-4381-92BA-41D4A58B7ADA}" id="{2077D19C-469F-4B1D-BFFB-D77B0652902E}">
    <text>Edukacinis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AA30-D417-4C44-AFE0-072A15C4577F}">
  <sheetPr>
    <pageSetUpPr fitToPage="1"/>
  </sheetPr>
  <dimension ref="A1:XFC34"/>
  <sheetViews>
    <sheetView tabSelected="1" zoomScale="60" zoomScaleNormal="60" workbookViewId="0">
      <selection activeCell="C3" sqref="C3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61">
        <v>1</v>
      </c>
      <c r="C3" s="53" t="s">
        <v>193</v>
      </c>
      <c r="D3" s="54">
        <v>55728.22</v>
      </c>
      <c r="E3" s="54">
        <v>256254.87</v>
      </c>
      <c r="F3" s="9">
        <f>(D3-E3)/E3</f>
        <v>-0.78252815253813512</v>
      </c>
      <c r="G3" s="55">
        <v>8616</v>
      </c>
      <c r="H3" s="11">
        <v>245</v>
      </c>
      <c r="I3" s="11">
        <f>G3/H3</f>
        <v>35.167346938775509</v>
      </c>
      <c r="J3" s="10">
        <v>17</v>
      </c>
      <c r="K3" s="11">
        <v>3</v>
      </c>
      <c r="L3" s="54">
        <v>800709.49</v>
      </c>
      <c r="M3" s="55">
        <v>121830</v>
      </c>
      <c r="N3" s="12">
        <v>45751</v>
      </c>
      <c r="O3" s="13" t="s">
        <v>14</v>
      </c>
    </row>
    <row r="4" spans="1:15" s="2" customFormat="1" ht="24.95" customHeight="1" x14ac:dyDescent="0.2">
      <c r="A4" s="7">
        <v>2</v>
      </c>
      <c r="B4" s="61" t="s">
        <v>53</v>
      </c>
      <c r="C4" s="53" t="s">
        <v>213</v>
      </c>
      <c r="D4" s="54">
        <v>7324.89</v>
      </c>
      <c r="E4" s="54" t="s">
        <v>13</v>
      </c>
      <c r="F4" s="9" t="s">
        <v>13</v>
      </c>
      <c r="G4" s="55">
        <v>942</v>
      </c>
      <c r="H4" s="11">
        <v>62</v>
      </c>
      <c r="I4" s="11">
        <f>G4/H4</f>
        <v>15.193548387096774</v>
      </c>
      <c r="J4" s="10">
        <v>14</v>
      </c>
      <c r="K4" s="11">
        <v>1</v>
      </c>
      <c r="L4" s="54">
        <v>8180.81</v>
      </c>
      <c r="M4" s="55">
        <v>1074</v>
      </c>
      <c r="N4" s="12">
        <v>45765</v>
      </c>
      <c r="O4" s="13" t="s">
        <v>14</v>
      </c>
    </row>
    <row r="5" spans="1:15" s="2" customFormat="1" ht="24.95" customHeight="1" x14ac:dyDescent="0.2">
      <c r="A5" s="7">
        <v>3</v>
      </c>
      <c r="B5" s="11">
        <v>2</v>
      </c>
      <c r="C5" s="53" t="s">
        <v>165</v>
      </c>
      <c r="D5" s="54">
        <v>7280.33</v>
      </c>
      <c r="E5" s="54">
        <v>31380.34</v>
      </c>
      <c r="F5" s="9">
        <f>(D5-E5)/E5</f>
        <v>-0.7679970962711048</v>
      </c>
      <c r="G5" s="55">
        <v>1215</v>
      </c>
      <c r="H5" s="11">
        <v>73</v>
      </c>
      <c r="I5" s="11">
        <f>G5/H5</f>
        <v>16.643835616438356</v>
      </c>
      <c r="J5" s="10">
        <v>14</v>
      </c>
      <c r="K5" s="11">
        <v>4</v>
      </c>
      <c r="L5" s="54">
        <v>246839.6</v>
      </c>
      <c r="M5" s="55">
        <v>40016</v>
      </c>
      <c r="N5" s="12">
        <v>45744</v>
      </c>
      <c r="O5" s="13" t="s">
        <v>43</v>
      </c>
    </row>
    <row r="6" spans="1:15" s="2" customFormat="1" ht="24.95" customHeight="1" x14ac:dyDescent="0.2">
      <c r="A6" s="7">
        <v>4</v>
      </c>
      <c r="B6" s="11">
        <v>4</v>
      </c>
      <c r="C6" s="53" t="s">
        <v>86</v>
      </c>
      <c r="D6" s="8">
        <v>6515.12</v>
      </c>
      <c r="E6" s="8">
        <v>18684.12</v>
      </c>
      <c r="F6" s="9">
        <f>(D6-E6)/E6</f>
        <v>-0.65130174715212708</v>
      </c>
      <c r="G6" s="10">
        <v>854</v>
      </c>
      <c r="H6" s="11">
        <v>44</v>
      </c>
      <c r="I6" s="11">
        <f>G6/H6</f>
        <v>19.40909090909091</v>
      </c>
      <c r="J6" s="7">
        <v>13</v>
      </c>
      <c r="K6" s="11">
        <v>13</v>
      </c>
      <c r="L6" s="8">
        <v>3031379.37</v>
      </c>
      <c r="M6" s="10">
        <v>395408</v>
      </c>
      <c r="N6" s="12">
        <v>45681</v>
      </c>
      <c r="O6" s="13" t="s">
        <v>15</v>
      </c>
    </row>
    <row r="7" spans="1:15" s="2" customFormat="1" ht="24.95" customHeight="1" x14ac:dyDescent="0.2">
      <c r="A7" s="7">
        <v>5</v>
      </c>
      <c r="B7" s="61">
        <v>3</v>
      </c>
      <c r="C7" s="53" t="s">
        <v>207</v>
      </c>
      <c r="D7" s="54">
        <v>6339.4</v>
      </c>
      <c r="E7" s="8">
        <v>19868.740000000002</v>
      </c>
      <c r="F7" s="9">
        <f>(D7-E7)/E7</f>
        <v>-0.68093598285548051</v>
      </c>
      <c r="G7" s="55">
        <v>831</v>
      </c>
      <c r="H7" s="11">
        <v>51</v>
      </c>
      <c r="I7" s="11">
        <f>G7/H7</f>
        <v>16.294117647058822</v>
      </c>
      <c r="J7" s="10">
        <v>12</v>
      </c>
      <c r="K7" s="11">
        <v>2</v>
      </c>
      <c r="L7" s="54">
        <v>35531.54</v>
      </c>
      <c r="M7" s="55">
        <v>5145</v>
      </c>
      <c r="N7" s="12">
        <v>45758</v>
      </c>
      <c r="O7" s="13" t="s">
        <v>19</v>
      </c>
    </row>
    <row r="8" spans="1:15" s="2" customFormat="1" ht="24.95" customHeight="1" x14ac:dyDescent="0.2">
      <c r="A8" s="7">
        <v>6</v>
      </c>
      <c r="B8" s="61" t="s">
        <v>53</v>
      </c>
      <c r="C8" s="53" t="s">
        <v>202</v>
      </c>
      <c r="D8" s="54">
        <v>4332.24</v>
      </c>
      <c r="E8" s="9" t="s">
        <v>13</v>
      </c>
      <c r="F8" s="9" t="s">
        <v>13</v>
      </c>
      <c r="G8" s="55">
        <v>903</v>
      </c>
      <c r="H8" s="11">
        <v>60</v>
      </c>
      <c r="I8" s="11">
        <f>G8/H8</f>
        <v>15.05</v>
      </c>
      <c r="J8" s="10">
        <v>16</v>
      </c>
      <c r="K8" s="11">
        <v>1</v>
      </c>
      <c r="L8" s="54">
        <v>6112.36</v>
      </c>
      <c r="M8" s="55">
        <v>1214</v>
      </c>
      <c r="N8" s="12">
        <v>45765</v>
      </c>
      <c r="O8" s="13" t="s">
        <v>88</v>
      </c>
    </row>
    <row r="9" spans="1:15" s="2" customFormat="1" ht="24.95" customHeight="1" x14ac:dyDescent="0.2">
      <c r="A9" s="7">
        <v>7</v>
      </c>
      <c r="B9" s="61" t="s">
        <v>53</v>
      </c>
      <c r="C9" s="53" t="s">
        <v>214</v>
      </c>
      <c r="D9" s="54">
        <v>3416.96</v>
      </c>
      <c r="E9" s="54" t="s">
        <v>13</v>
      </c>
      <c r="F9" s="9" t="s">
        <v>13</v>
      </c>
      <c r="G9" s="55">
        <v>643</v>
      </c>
      <c r="H9" s="11">
        <v>67</v>
      </c>
      <c r="I9" s="11">
        <f>G9/H9</f>
        <v>9.5970149253731343</v>
      </c>
      <c r="J9" s="10">
        <v>18</v>
      </c>
      <c r="K9" s="11">
        <v>1</v>
      </c>
      <c r="L9" s="54">
        <v>3416.96</v>
      </c>
      <c r="M9" s="55">
        <v>643</v>
      </c>
      <c r="N9" s="12">
        <v>45765</v>
      </c>
      <c r="O9" s="13" t="s">
        <v>196</v>
      </c>
    </row>
    <row r="10" spans="1:15" s="23" customFormat="1" ht="24.95" customHeight="1" x14ac:dyDescent="0.2">
      <c r="A10" s="7">
        <v>8</v>
      </c>
      <c r="B10" s="61" t="s">
        <v>53</v>
      </c>
      <c r="C10" s="53" t="s">
        <v>215</v>
      </c>
      <c r="D10" s="54">
        <v>3255.18</v>
      </c>
      <c r="E10" s="54" t="s">
        <v>13</v>
      </c>
      <c r="F10" s="9" t="s">
        <v>13</v>
      </c>
      <c r="G10" s="55">
        <v>444</v>
      </c>
      <c r="H10" s="11">
        <v>47</v>
      </c>
      <c r="I10" s="11">
        <f>G10/H10</f>
        <v>9.4468085106382986</v>
      </c>
      <c r="J10" s="10">
        <v>12</v>
      </c>
      <c r="K10" s="11">
        <v>1</v>
      </c>
      <c r="L10" s="54">
        <v>3255.18</v>
      </c>
      <c r="M10" s="55">
        <v>444</v>
      </c>
      <c r="N10" s="12">
        <v>45765</v>
      </c>
      <c r="O10" s="13" t="s">
        <v>32</v>
      </c>
    </row>
    <row r="11" spans="1:15" s="2" customFormat="1" ht="24.95" customHeight="1" x14ac:dyDescent="0.2">
      <c r="A11" s="7">
        <v>9</v>
      </c>
      <c r="B11" s="11">
        <v>5</v>
      </c>
      <c r="C11" s="53" t="s">
        <v>164</v>
      </c>
      <c r="D11" s="54">
        <v>2856.17</v>
      </c>
      <c r="E11" s="54">
        <v>14023.35</v>
      </c>
      <c r="F11" s="9">
        <f>(D11-E11)/E11</f>
        <v>-0.79632755368724306</v>
      </c>
      <c r="G11" s="55">
        <v>418</v>
      </c>
      <c r="H11" s="11">
        <v>35</v>
      </c>
      <c r="I11" s="11">
        <f>G11/H11</f>
        <v>11.942857142857143</v>
      </c>
      <c r="J11" s="10">
        <v>11</v>
      </c>
      <c r="K11" s="11">
        <v>5</v>
      </c>
      <c r="L11" s="54">
        <v>158863.29999999999</v>
      </c>
      <c r="M11" s="55">
        <v>24069</v>
      </c>
      <c r="N11" s="12">
        <v>45740</v>
      </c>
      <c r="O11" s="13" t="s">
        <v>43</v>
      </c>
    </row>
    <row r="12" spans="1:15" s="2" customFormat="1" ht="24.95" customHeight="1" x14ac:dyDescent="0.2">
      <c r="A12" s="7">
        <v>10</v>
      </c>
      <c r="B12" s="11">
        <v>6</v>
      </c>
      <c r="C12" s="53" t="s">
        <v>162</v>
      </c>
      <c r="D12" s="54">
        <v>1449.85</v>
      </c>
      <c r="E12" s="54">
        <v>7744.95</v>
      </c>
      <c r="F12" s="9">
        <f>(D12-E12)/E12</f>
        <v>-0.81280059910005886</v>
      </c>
      <c r="G12" s="55">
        <v>201</v>
      </c>
      <c r="H12" s="11">
        <v>23</v>
      </c>
      <c r="I12" s="11">
        <f>G12/H12</f>
        <v>8.7391304347826093</v>
      </c>
      <c r="J12" s="10">
        <v>9</v>
      </c>
      <c r="K12" s="11">
        <v>4</v>
      </c>
      <c r="L12" s="54">
        <v>78512.820000000007</v>
      </c>
      <c r="M12" s="55">
        <v>12527</v>
      </c>
      <c r="N12" s="12">
        <v>45744</v>
      </c>
      <c r="O12" s="13" t="s">
        <v>15</v>
      </c>
    </row>
    <row r="13" spans="1:15" s="2" customFormat="1" ht="24.95" customHeight="1" x14ac:dyDescent="0.2">
      <c r="A13" s="7">
        <v>11</v>
      </c>
      <c r="B13" s="61">
        <v>12</v>
      </c>
      <c r="C13" s="53" t="s">
        <v>205</v>
      </c>
      <c r="D13" s="54">
        <v>1345.55</v>
      </c>
      <c r="E13" s="8">
        <v>2526.52</v>
      </c>
      <c r="F13" s="9">
        <f>(D13-E13)/E13</f>
        <v>-0.46742950778145437</v>
      </c>
      <c r="G13" s="55">
        <v>256</v>
      </c>
      <c r="H13" s="11">
        <v>19</v>
      </c>
      <c r="I13" s="11">
        <f>G13/H13</f>
        <v>13.473684210526315</v>
      </c>
      <c r="J13" s="10">
        <v>10</v>
      </c>
      <c r="K13" s="11">
        <v>2</v>
      </c>
      <c r="L13" s="54">
        <v>7272.56</v>
      </c>
      <c r="M13" s="55">
        <v>1229</v>
      </c>
      <c r="N13" s="12">
        <v>45758</v>
      </c>
      <c r="O13" s="13" t="s">
        <v>206</v>
      </c>
    </row>
    <row r="14" spans="1:15" s="23" customFormat="1" ht="24.95" customHeight="1" x14ac:dyDescent="0.2">
      <c r="A14" s="7">
        <v>12</v>
      </c>
      <c r="B14" s="61" t="s">
        <v>53</v>
      </c>
      <c r="C14" s="53" t="s">
        <v>212</v>
      </c>
      <c r="D14" s="54">
        <v>1150.8499999999999</v>
      </c>
      <c r="E14" s="54" t="s">
        <v>13</v>
      </c>
      <c r="F14" s="9" t="s">
        <v>13</v>
      </c>
      <c r="G14" s="55">
        <v>164</v>
      </c>
      <c r="H14" s="11">
        <v>30</v>
      </c>
      <c r="I14" s="11">
        <f>G14/H14</f>
        <v>5.4666666666666668</v>
      </c>
      <c r="J14" s="10">
        <v>11</v>
      </c>
      <c r="K14" s="11">
        <v>1</v>
      </c>
      <c r="L14" s="54">
        <v>1150.8499999999999</v>
      </c>
      <c r="M14" s="55">
        <v>164</v>
      </c>
      <c r="N14" s="12">
        <v>45765</v>
      </c>
      <c r="O14" s="13" t="s">
        <v>17</v>
      </c>
    </row>
    <row r="15" spans="1:15" s="23" customFormat="1" ht="24.95" customHeight="1" x14ac:dyDescent="0.2">
      <c r="A15" s="7">
        <v>13</v>
      </c>
      <c r="B15" s="11">
        <v>7</v>
      </c>
      <c r="C15" s="53" t="s">
        <v>161</v>
      </c>
      <c r="D15" s="54">
        <v>1018.24</v>
      </c>
      <c r="E15" s="54">
        <v>5523.52</v>
      </c>
      <c r="F15" s="9">
        <f>(D15-E15)/E15</f>
        <v>-0.8156537859915417</v>
      </c>
      <c r="G15" s="55">
        <v>131</v>
      </c>
      <c r="H15" s="11">
        <v>11</v>
      </c>
      <c r="I15" s="11">
        <f>G15/H15</f>
        <v>11.909090909090908</v>
      </c>
      <c r="J15" s="10">
        <v>4</v>
      </c>
      <c r="K15" s="11">
        <v>4</v>
      </c>
      <c r="L15" s="54">
        <v>75168.44</v>
      </c>
      <c r="M15" s="55">
        <v>10137</v>
      </c>
      <c r="N15" s="12">
        <v>45744</v>
      </c>
      <c r="O15" s="13" t="s">
        <v>15</v>
      </c>
    </row>
    <row r="16" spans="1:15" s="2" customFormat="1" ht="24.95" customHeight="1" x14ac:dyDescent="0.2">
      <c r="A16" s="7">
        <v>14</v>
      </c>
      <c r="B16" s="61">
        <v>8</v>
      </c>
      <c r="C16" s="53" t="s">
        <v>199</v>
      </c>
      <c r="D16" s="54">
        <v>956</v>
      </c>
      <c r="E16" s="8">
        <v>4771</v>
      </c>
      <c r="F16" s="9">
        <f>(D16-E16)/E16</f>
        <v>-0.79962272060364703</v>
      </c>
      <c r="G16" s="55">
        <v>245</v>
      </c>
      <c r="H16" s="9" t="s">
        <v>13</v>
      </c>
      <c r="I16" s="9" t="s">
        <v>13</v>
      </c>
      <c r="J16" s="11">
        <v>9</v>
      </c>
      <c r="K16" s="11">
        <v>2</v>
      </c>
      <c r="L16" s="54">
        <v>7536</v>
      </c>
      <c r="M16" s="55">
        <v>1744</v>
      </c>
      <c r="N16" s="12">
        <v>45758</v>
      </c>
      <c r="O16" s="13" t="s">
        <v>16</v>
      </c>
    </row>
    <row r="17" spans="1:15" s="23" customFormat="1" ht="24.95" customHeight="1" x14ac:dyDescent="0.2">
      <c r="A17" s="7">
        <v>15</v>
      </c>
      <c r="B17" s="61">
        <v>9</v>
      </c>
      <c r="C17" s="53" t="s">
        <v>194</v>
      </c>
      <c r="D17" s="54">
        <v>717.4</v>
      </c>
      <c r="E17" s="54">
        <v>4659.21</v>
      </c>
      <c r="F17" s="9">
        <f>(D17-E17)/E17</f>
        <v>-0.84602539915565078</v>
      </c>
      <c r="G17" s="55">
        <v>104</v>
      </c>
      <c r="H17" s="11">
        <v>9</v>
      </c>
      <c r="I17" s="11">
        <f>G17/H17</f>
        <v>11.555555555555555</v>
      </c>
      <c r="J17" s="10">
        <v>6</v>
      </c>
      <c r="K17" s="11">
        <v>3</v>
      </c>
      <c r="L17" s="54">
        <v>25131.49</v>
      </c>
      <c r="M17" s="55">
        <v>3732</v>
      </c>
      <c r="N17" s="12">
        <v>45751</v>
      </c>
      <c r="O17" s="13" t="s">
        <v>32</v>
      </c>
    </row>
    <row r="18" spans="1:15" s="2" customFormat="1" ht="24.95" customHeight="1" x14ac:dyDescent="0.2">
      <c r="A18" s="7">
        <v>16</v>
      </c>
      <c r="B18" s="61">
        <v>11</v>
      </c>
      <c r="C18" s="53" t="s">
        <v>200</v>
      </c>
      <c r="D18" s="54">
        <v>305.8</v>
      </c>
      <c r="E18" s="8">
        <v>2614</v>
      </c>
      <c r="F18" s="9">
        <f>(D18-E18)/E18</f>
        <v>-0.88301453710788058</v>
      </c>
      <c r="G18" s="55">
        <v>50</v>
      </c>
      <c r="H18" s="11">
        <v>18</v>
      </c>
      <c r="I18" s="11">
        <f>G18/H18</f>
        <v>2.7777777777777777</v>
      </c>
      <c r="J18" s="10">
        <v>8</v>
      </c>
      <c r="K18" s="11">
        <v>2</v>
      </c>
      <c r="L18" s="54">
        <v>4074.3300000000004</v>
      </c>
      <c r="M18" s="55">
        <v>817</v>
      </c>
      <c r="N18" s="12">
        <v>45758</v>
      </c>
      <c r="O18" s="13" t="s">
        <v>201</v>
      </c>
    </row>
    <row r="19" spans="1:15" s="2" customFormat="1" ht="24.95" customHeight="1" x14ac:dyDescent="0.2">
      <c r="A19" s="7">
        <v>17</v>
      </c>
      <c r="B19" s="61">
        <v>24</v>
      </c>
      <c r="C19" s="53" t="s">
        <v>192</v>
      </c>
      <c r="D19" s="54">
        <v>258.10000000000002</v>
      </c>
      <c r="E19" s="54">
        <v>273.25</v>
      </c>
      <c r="F19" s="9">
        <f>(D19-E19)/E19</f>
        <v>-5.5443732845379609E-2</v>
      </c>
      <c r="G19" s="55">
        <v>48</v>
      </c>
      <c r="H19" s="11">
        <v>5</v>
      </c>
      <c r="I19" s="11">
        <f>G19/H19</f>
        <v>9.6</v>
      </c>
      <c r="J19" s="10">
        <v>3</v>
      </c>
      <c r="K19" s="11">
        <v>3</v>
      </c>
      <c r="L19" s="54">
        <v>1806.85</v>
      </c>
      <c r="M19" s="55">
        <v>398</v>
      </c>
      <c r="N19" s="12">
        <v>45751</v>
      </c>
      <c r="O19" s="13" t="s">
        <v>45</v>
      </c>
    </row>
    <row r="20" spans="1:15" s="2" customFormat="1" ht="24.95" customHeight="1" x14ac:dyDescent="0.2">
      <c r="A20" s="7">
        <v>18</v>
      </c>
      <c r="B20" s="61" t="s">
        <v>13</v>
      </c>
      <c r="C20" s="53" t="s">
        <v>142</v>
      </c>
      <c r="D20" s="54">
        <v>252</v>
      </c>
      <c r="E20" s="54" t="s">
        <v>13</v>
      </c>
      <c r="F20" s="9" t="s">
        <v>13</v>
      </c>
      <c r="G20" s="55">
        <v>52</v>
      </c>
      <c r="H20" s="9" t="s">
        <v>13</v>
      </c>
      <c r="I20" s="9" t="s">
        <v>13</v>
      </c>
      <c r="J20" s="10">
        <v>2</v>
      </c>
      <c r="K20" s="11" t="s">
        <v>13</v>
      </c>
      <c r="L20" s="54">
        <v>49144</v>
      </c>
      <c r="M20" s="55">
        <v>8921</v>
      </c>
      <c r="N20" s="12">
        <v>45723</v>
      </c>
      <c r="O20" s="13" t="s">
        <v>16</v>
      </c>
    </row>
    <row r="21" spans="1:15" s="2" customFormat="1" ht="24.95" customHeight="1" x14ac:dyDescent="0.2">
      <c r="A21" s="7">
        <v>19</v>
      </c>
      <c r="B21" s="11">
        <v>16</v>
      </c>
      <c r="C21" s="53" t="s">
        <v>79</v>
      </c>
      <c r="D21" s="8">
        <v>231.75</v>
      </c>
      <c r="E21" s="8">
        <v>1501.35</v>
      </c>
      <c r="F21" s="9">
        <f>(D21-E21)/E21</f>
        <v>-0.84563892496752924</v>
      </c>
      <c r="G21" s="10">
        <v>47</v>
      </c>
      <c r="H21" s="11">
        <v>7</v>
      </c>
      <c r="I21" s="11">
        <f>G21/H21</f>
        <v>6.7142857142857144</v>
      </c>
      <c r="J21" s="7">
        <v>3</v>
      </c>
      <c r="K21" s="11">
        <v>13</v>
      </c>
      <c r="L21" s="8">
        <v>391370.81</v>
      </c>
      <c r="M21" s="10">
        <v>68508</v>
      </c>
      <c r="N21" s="12">
        <v>45681</v>
      </c>
      <c r="O21" s="7" t="s">
        <v>80</v>
      </c>
    </row>
    <row r="22" spans="1:15" s="2" customFormat="1" ht="24.95" customHeight="1" x14ac:dyDescent="0.2">
      <c r="A22" s="7">
        <v>20</v>
      </c>
      <c r="B22" s="61">
        <v>20</v>
      </c>
      <c r="C22" s="53" t="s">
        <v>121</v>
      </c>
      <c r="D22" s="54">
        <v>225.2</v>
      </c>
      <c r="E22" s="8">
        <v>566.9</v>
      </c>
      <c r="F22" s="9">
        <f>(D22-E22)/E22</f>
        <v>-0.60275180807902629</v>
      </c>
      <c r="G22" s="55">
        <v>32</v>
      </c>
      <c r="H22" s="11">
        <v>2</v>
      </c>
      <c r="I22" s="11">
        <f>G22/H22</f>
        <v>16</v>
      </c>
      <c r="J22" s="10">
        <v>1</v>
      </c>
      <c r="K22" s="9" t="s">
        <v>13</v>
      </c>
      <c r="L22" s="54">
        <v>43381.49</v>
      </c>
      <c r="M22" s="55">
        <v>6622</v>
      </c>
      <c r="N22" s="12">
        <v>45709</v>
      </c>
      <c r="O22" s="13" t="s">
        <v>15</v>
      </c>
    </row>
    <row r="23" spans="1:15" s="2" customFormat="1" ht="24.95" customHeight="1" x14ac:dyDescent="0.2">
      <c r="A23" s="7">
        <v>21</v>
      </c>
      <c r="B23" s="61">
        <v>10</v>
      </c>
      <c r="C23" s="53" t="s">
        <v>208</v>
      </c>
      <c r="D23" s="54">
        <v>179</v>
      </c>
      <c r="E23" s="8">
        <v>3191.73</v>
      </c>
      <c r="F23" s="9">
        <f>(D23-E23)/E23</f>
        <v>-0.94391756194916232</v>
      </c>
      <c r="G23" s="55">
        <v>30</v>
      </c>
      <c r="H23" s="11">
        <v>7</v>
      </c>
      <c r="I23" s="11">
        <f>G23/H23</f>
        <v>4.2857142857142856</v>
      </c>
      <c r="J23" s="10">
        <v>5</v>
      </c>
      <c r="K23" s="11">
        <v>2</v>
      </c>
      <c r="L23" s="54">
        <v>4781.3999999999996</v>
      </c>
      <c r="M23" s="55">
        <v>771</v>
      </c>
      <c r="N23" s="12">
        <v>45758</v>
      </c>
      <c r="O23" s="13" t="s">
        <v>43</v>
      </c>
    </row>
    <row r="24" spans="1:15" s="2" customFormat="1" ht="24.95" customHeight="1" x14ac:dyDescent="0.2">
      <c r="A24" s="7">
        <v>22</v>
      </c>
      <c r="B24" s="11">
        <v>18</v>
      </c>
      <c r="C24" s="53" t="s">
        <v>144</v>
      </c>
      <c r="D24" s="8">
        <v>96</v>
      </c>
      <c r="E24" s="8">
        <v>683.4</v>
      </c>
      <c r="F24" s="9">
        <f>(D24-E24)/E24</f>
        <v>-0.85952589991220363</v>
      </c>
      <c r="G24" s="10">
        <v>12</v>
      </c>
      <c r="H24" s="11">
        <v>2</v>
      </c>
      <c r="I24" s="11">
        <f>G24/H24</f>
        <v>6</v>
      </c>
      <c r="J24" s="7">
        <v>1</v>
      </c>
      <c r="K24" s="11">
        <v>7</v>
      </c>
      <c r="L24" s="8">
        <v>118169.13</v>
      </c>
      <c r="M24" s="10">
        <v>16470</v>
      </c>
      <c r="N24" s="12">
        <v>45723</v>
      </c>
      <c r="O24" s="13" t="s">
        <v>14</v>
      </c>
    </row>
    <row r="25" spans="1:15" s="23" customFormat="1" ht="24.95" customHeight="1" x14ac:dyDescent="0.2">
      <c r="A25" s="7">
        <v>23</v>
      </c>
      <c r="B25" s="61" t="s">
        <v>13</v>
      </c>
      <c r="C25" s="53" t="s">
        <v>51</v>
      </c>
      <c r="D25" s="54">
        <v>96</v>
      </c>
      <c r="E25" s="54" t="s">
        <v>13</v>
      </c>
      <c r="F25" s="9" t="s">
        <v>13</v>
      </c>
      <c r="G25" s="55">
        <v>37</v>
      </c>
      <c r="H25" s="11">
        <v>2</v>
      </c>
      <c r="I25" s="11">
        <f>G25/H25</f>
        <v>18.5</v>
      </c>
      <c r="J25" s="10">
        <v>2</v>
      </c>
      <c r="K25" s="11" t="s">
        <v>13</v>
      </c>
      <c r="L25" s="54">
        <v>48482.03</v>
      </c>
      <c r="M25" s="55">
        <v>9854</v>
      </c>
      <c r="N25" s="12">
        <v>45541</v>
      </c>
      <c r="O25" s="13" t="s">
        <v>17</v>
      </c>
    </row>
    <row r="26" spans="1:15" s="23" customFormat="1" ht="24.95" customHeight="1" x14ac:dyDescent="0.2">
      <c r="A26" s="7">
        <v>24</v>
      </c>
      <c r="B26" s="61">
        <v>17</v>
      </c>
      <c r="C26" s="53" t="s">
        <v>204</v>
      </c>
      <c r="D26" s="54">
        <v>89</v>
      </c>
      <c r="E26" s="8">
        <v>1491.19</v>
      </c>
      <c r="F26" s="9">
        <f>(D26-E26)/E26</f>
        <v>-0.94031612336456116</v>
      </c>
      <c r="G26" s="55">
        <v>20</v>
      </c>
      <c r="H26" s="11">
        <v>4</v>
      </c>
      <c r="I26" s="11">
        <f>G26/H26</f>
        <v>5</v>
      </c>
      <c r="J26" s="10">
        <v>2</v>
      </c>
      <c r="K26" s="11">
        <v>2</v>
      </c>
      <c r="L26" s="54">
        <v>2357.6799999999998</v>
      </c>
      <c r="M26" s="55">
        <v>456</v>
      </c>
      <c r="N26" s="12">
        <v>45758</v>
      </c>
      <c r="O26" s="13" t="s">
        <v>88</v>
      </c>
    </row>
    <row r="27" spans="1:15" s="23" customFormat="1" ht="24.95" customHeight="1" x14ac:dyDescent="0.2">
      <c r="A27" s="7">
        <v>25</v>
      </c>
      <c r="B27" s="61">
        <v>21</v>
      </c>
      <c r="C27" s="53" t="s">
        <v>166</v>
      </c>
      <c r="D27" s="54">
        <v>43.1</v>
      </c>
      <c r="E27" s="54">
        <v>481.25</v>
      </c>
      <c r="F27" s="9">
        <f>(D27-E27)/E27</f>
        <v>-0.91044155844155839</v>
      </c>
      <c r="G27" s="55">
        <v>5</v>
      </c>
      <c r="H27" s="11">
        <v>1</v>
      </c>
      <c r="I27" s="11">
        <f>G27/H27</f>
        <v>5</v>
      </c>
      <c r="J27" s="10">
        <v>1</v>
      </c>
      <c r="K27" s="11">
        <v>5</v>
      </c>
      <c r="L27" s="54">
        <v>7454.08</v>
      </c>
      <c r="M27" s="55">
        <v>1189</v>
      </c>
      <c r="N27" s="12">
        <v>45740</v>
      </c>
      <c r="O27" s="13" t="s">
        <v>43</v>
      </c>
    </row>
    <row r="28" spans="1:15" s="23" customFormat="1" ht="24.95" customHeight="1" x14ac:dyDescent="0.2">
      <c r="A28" s="7">
        <v>26</v>
      </c>
      <c r="B28" s="61">
        <v>22</v>
      </c>
      <c r="C28" s="53" t="s">
        <v>191</v>
      </c>
      <c r="D28" s="54">
        <v>41.8</v>
      </c>
      <c r="E28" s="54">
        <v>430.45</v>
      </c>
      <c r="F28" s="9">
        <f>(D28-E28)/E28</f>
        <v>-0.90289232198861658</v>
      </c>
      <c r="G28" s="55">
        <v>4</v>
      </c>
      <c r="H28" s="11">
        <v>1</v>
      </c>
      <c r="I28" s="11">
        <f>G28/H28</f>
        <v>4</v>
      </c>
      <c r="J28" s="10">
        <v>1</v>
      </c>
      <c r="K28" s="11">
        <v>5</v>
      </c>
      <c r="L28" s="54">
        <v>3329.46</v>
      </c>
      <c r="M28" s="55">
        <v>597</v>
      </c>
      <c r="N28" s="12">
        <v>45740</v>
      </c>
      <c r="O28" s="13" t="s">
        <v>43</v>
      </c>
    </row>
    <row r="29" spans="1:15" s="23" customFormat="1" ht="24.95" customHeight="1" x14ac:dyDescent="0.2">
      <c r="A29" s="7">
        <v>27</v>
      </c>
      <c r="B29" s="61" t="s">
        <v>13</v>
      </c>
      <c r="C29" s="53" t="s">
        <v>24</v>
      </c>
      <c r="D29" s="54">
        <v>30.8</v>
      </c>
      <c r="E29" s="54" t="s">
        <v>13</v>
      </c>
      <c r="F29" s="9" t="s">
        <v>13</v>
      </c>
      <c r="G29" s="55">
        <v>4</v>
      </c>
      <c r="H29" s="11">
        <v>1</v>
      </c>
      <c r="I29" s="11">
        <f>G29/H29</f>
        <v>4</v>
      </c>
      <c r="J29" s="10">
        <v>1</v>
      </c>
      <c r="K29" s="11" t="s">
        <v>13</v>
      </c>
      <c r="L29" s="54">
        <v>728372.69</v>
      </c>
      <c r="M29" s="55">
        <v>123192</v>
      </c>
      <c r="N29" s="12">
        <v>45653</v>
      </c>
      <c r="O29" s="13" t="s">
        <v>25</v>
      </c>
    </row>
    <row r="30" spans="1:15" s="2" customFormat="1" ht="24.95" customHeight="1" x14ac:dyDescent="0.2">
      <c r="A30" s="7">
        <v>28</v>
      </c>
      <c r="B30" s="61" t="s">
        <v>13</v>
      </c>
      <c r="C30" s="53" t="s">
        <v>180</v>
      </c>
      <c r="D30" s="54">
        <v>24.3</v>
      </c>
      <c r="E30" s="54" t="s">
        <v>13</v>
      </c>
      <c r="F30" s="9" t="s">
        <v>13</v>
      </c>
      <c r="G30" s="55">
        <v>3</v>
      </c>
      <c r="H30" s="11">
        <v>1</v>
      </c>
      <c r="I30" s="11">
        <f>G30/H30</f>
        <v>3</v>
      </c>
      <c r="J30" s="10">
        <v>1</v>
      </c>
      <c r="K30" s="9" t="s">
        <v>13</v>
      </c>
      <c r="L30" s="54">
        <v>1355.2</v>
      </c>
      <c r="M30" s="55">
        <v>230</v>
      </c>
      <c r="N30" s="12">
        <v>45740</v>
      </c>
      <c r="O30" s="13" t="s">
        <v>43</v>
      </c>
    </row>
    <row r="31" spans="1:15" s="2" customFormat="1" ht="24.95" customHeight="1" x14ac:dyDescent="0.2">
      <c r="A31" s="7">
        <v>29</v>
      </c>
      <c r="B31" s="61" t="s">
        <v>13</v>
      </c>
      <c r="C31" s="53" t="s">
        <v>93</v>
      </c>
      <c r="D31" s="54">
        <v>22.5</v>
      </c>
      <c r="E31" s="54" t="s">
        <v>13</v>
      </c>
      <c r="F31" s="9" t="s">
        <v>13</v>
      </c>
      <c r="G31" s="55">
        <v>3</v>
      </c>
      <c r="H31" s="11">
        <v>1</v>
      </c>
      <c r="I31" s="11">
        <f>G31/H31</f>
        <v>3</v>
      </c>
      <c r="J31" s="10">
        <v>1</v>
      </c>
      <c r="K31" s="11" t="s">
        <v>13</v>
      </c>
      <c r="L31" s="54">
        <v>180814.22</v>
      </c>
      <c r="M31" s="55">
        <v>27293</v>
      </c>
      <c r="N31" s="12">
        <v>45688</v>
      </c>
      <c r="O31" s="13" t="s">
        <v>15</v>
      </c>
    </row>
    <row r="32" spans="1:15" s="2" customFormat="1" ht="24.95" customHeight="1" x14ac:dyDescent="0.2">
      <c r="A32" s="7">
        <v>30</v>
      </c>
      <c r="B32" s="11">
        <v>19</v>
      </c>
      <c r="C32" s="53" t="s">
        <v>119</v>
      </c>
      <c r="D32" s="8">
        <v>10</v>
      </c>
      <c r="E32" s="8">
        <v>637.52</v>
      </c>
      <c r="F32" s="9">
        <f>(D32-E32)/E32</f>
        <v>-0.9843142175931735</v>
      </c>
      <c r="G32" s="10">
        <v>2</v>
      </c>
      <c r="H32" s="11">
        <v>1</v>
      </c>
      <c r="I32" s="11">
        <f>G32/H32</f>
        <v>2</v>
      </c>
      <c r="J32" s="11">
        <v>1</v>
      </c>
      <c r="K32" s="11">
        <v>9</v>
      </c>
      <c r="L32" s="8">
        <v>87151.500000000015</v>
      </c>
      <c r="M32" s="10">
        <v>16728</v>
      </c>
      <c r="N32" s="12">
        <v>45709</v>
      </c>
      <c r="O32" s="13" t="s">
        <v>17</v>
      </c>
    </row>
    <row r="33" spans="1:15" ht="24.75" customHeight="1" x14ac:dyDescent="0.2">
      <c r="A33" s="27" t="s">
        <v>20</v>
      </c>
      <c r="B33" s="56" t="s">
        <v>20</v>
      </c>
      <c r="C33" s="29" t="s">
        <v>89</v>
      </c>
      <c r="D33" s="30">
        <f>SUBTOTAL(109,Table1324567891011121314151617[Pajamos 
(GBO)])</f>
        <v>105591.75000000003</v>
      </c>
      <c r="E33" s="30" t="s">
        <v>211</v>
      </c>
      <c r="F33" s="45">
        <f t="shared" ref="F33" si="0">(D33-E33)/E33</f>
        <v>-0.72548258784073627</v>
      </c>
      <c r="G33" s="47">
        <f>SUBTOTAL(109,Table1324567891011121314151617[Žiūrovų sk. 
(ADM)])</f>
        <v>16316</v>
      </c>
      <c r="H33" s="27"/>
      <c r="I33" s="27"/>
      <c r="J33" s="27"/>
      <c r="K33" s="59"/>
      <c r="L33" s="49"/>
      <c r="M33" s="50" t="s">
        <v>20</v>
      </c>
      <c r="N33" s="52"/>
      <c r="O33" s="27"/>
    </row>
    <row r="34" spans="1:15" ht="0" hidden="1" customHeight="1" x14ac:dyDescent="0.15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859E-84C9-40B1-9F9C-87C86DAA9997}">
  <sheetPr>
    <pageSetUpPr fitToPage="1"/>
  </sheetPr>
  <dimension ref="A1:XFC37"/>
  <sheetViews>
    <sheetView topLeftCell="A12" zoomScale="60" zoomScaleNormal="60" workbookViewId="0">
      <selection activeCell="B35" sqref="B35:O35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105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11">
        <v>1</v>
      </c>
      <c r="C3" s="53" t="s">
        <v>86</v>
      </c>
      <c r="D3" s="8">
        <v>252444.13</v>
      </c>
      <c r="E3" s="8">
        <v>348906.28</v>
      </c>
      <c r="F3" s="9">
        <f>(D3-E3)/E3</f>
        <v>-0.27647008818528579</v>
      </c>
      <c r="G3" s="10">
        <v>30875</v>
      </c>
      <c r="H3" s="11">
        <v>206</v>
      </c>
      <c r="I3" s="11">
        <f>G3/H3</f>
        <v>149.87864077669903</v>
      </c>
      <c r="J3" s="7">
        <v>18</v>
      </c>
      <c r="K3" s="7">
        <v>4</v>
      </c>
      <c r="L3" s="8">
        <v>2006630.92</v>
      </c>
      <c r="M3" s="10">
        <v>260775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11" t="s">
        <v>53</v>
      </c>
      <c r="C4" s="53" t="s">
        <v>107</v>
      </c>
      <c r="D4" s="8">
        <v>167659.53</v>
      </c>
      <c r="E4" s="8" t="s">
        <v>13</v>
      </c>
      <c r="F4" s="9" t="s">
        <v>13</v>
      </c>
      <c r="G4" s="10">
        <v>18932</v>
      </c>
      <c r="H4" s="11" t="s">
        <v>13</v>
      </c>
      <c r="I4" s="11" t="s">
        <v>13</v>
      </c>
      <c r="J4" s="7">
        <v>10</v>
      </c>
      <c r="K4" s="7">
        <v>1</v>
      </c>
      <c r="L4" s="8">
        <v>180294.44</v>
      </c>
      <c r="M4" s="10">
        <v>20545</v>
      </c>
      <c r="N4" s="12">
        <v>45336</v>
      </c>
      <c r="O4" s="13" t="s">
        <v>108</v>
      </c>
    </row>
    <row r="5" spans="1:15" s="2" customFormat="1" ht="24.95" customHeight="1" x14ac:dyDescent="0.2">
      <c r="A5" s="7">
        <v>3</v>
      </c>
      <c r="B5" s="11" t="s">
        <v>53</v>
      </c>
      <c r="C5" s="53" t="s">
        <v>116</v>
      </c>
      <c r="D5" s="8">
        <v>72275.53</v>
      </c>
      <c r="E5" s="8" t="s">
        <v>13</v>
      </c>
      <c r="F5" s="9" t="s">
        <v>13</v>
      </c>
      <c r="G5" s="10">
        <v>8877</v>
      </c>
      <c r="H5" s="11">
        <v>124</v>
      </c>
      <c r="I5" s="11">
        <f t="shared" ref="I5:I12" si="0">G5/H5</f>
        <v>71.588709677419359</v>
      </c>
      <c r="J5" s="7">
        <v>20</v>
      </c>
      <c r="K5" s="7">
        <v>1</v>
      </c>
      <c r="L5" s="8">
        <v>91067.01</v>
      </c>
      <c r="M5" s="10">
        <v>11350</v>
      </c>
      <c r="N5" s="12">
        <v>45702</v>
      </c>
      <c r="O5" s="13" t="s">
        <v>32</v>
      </c>
    </row>
    <row r="6" spans="1:15" s="2" customFormat="1" ht="24.95" customHeight="1" x14ac:dyDescent="0.2">
      <c r="A6" s="7">
        <v>4</v>
      </c>
      <c r="B6" s="11" t="s">
        <v>53</v>
      </c>
      <c r="C6" s="53" t="s">
        <v>115</v>
      </c>
      <c r="D6" s="8">
        <v>34068.07</v>
      </c>
      <c r="E6" s="8" t="s">
        <v>13</v>
      </c>
      <c r="F6" s="9" t="s">
        <v>13</v>
      </c>
      <c r="G6" s="10">
        <v>4665</v>
      </c>
      <c r="H6" s="11">
        <v>76</v>
      </c>
      <c r="I6" s="11">
        <f t="shared" si="0"/>
        <v>61.381578947368418</v>
      </c>
      <c r="J6" s="7">
        <v>17</v>
      </c>
      <c r="K6" s="7">
        <v>1</v>
      </c>
      <c r="L6" s="8">
        <v>38439.79</v>
      </c>
      <c r="M6" s="10">
        <v>5373</v>
      </c>
      <c r="N6" s="12">
        <v>45702</v>
      </c>
      <c r="O6" s="13" t="s">
        <v>19</v>
      </c>
    </row>
    <row r="7" spans="1:15" s="2" customFormat="1" ht="24.95" customHeight="1" x14ac:dyDescent="0.2">
      <c r="A7" s="7">
        <v>5</v>
      </c>
      <c r="B7" s="11" t="s">
        <v>53</v>
      </c>
      <c r="C7" s="53" t="s">
        <v>114</v>
      </c>
      <c r="D7" s="8">
        <v>21420.48</v>
      </c>
      <c r="E7" s="8" t="s">
        <v>13</v>
      </c>
      <c r="F7" s="9" t="s">
        <v>13</v>
      </c>
      <c r="G7" s="10">
        <v>3863</v>
      </c>
      <c r="H7" s="11">
        <v>113</v>
      </c>
      <c r="I7" s="11">
        <f t="shared" si="0"/>
        <v>34.185840707964601</v>
      </c>
      <c r="J7" s="7">
        <v>22</v>
      </c>
      <c r="K7" s="7">
        <v>1</v>
      </c>
      <c r="L7" s="8">
        <v>21420.48</v>
      </c>
      <c r="M7" s="10">
        <v>3863</v>
      </c>
      <c r="N7" s="12">
        <v>45702</v>
      </c>
      <c r="O7" s="13" t="s">
        <v>32</v>
      </c>
    </row>
    <row r="8" spans="1:15" s="2" customFormat="1" ht="24.95" customHeight="1" x14ac:dyDescent="0.2">
      <c r="A8" s="7">
        <v>6</v>
      </c>
      <c r="B8" s="11">
        <v>2</v>
      </c>
      <c r="C8" s="53" t="s">
        <v>79</v>
      </c>
      <c r="D8" s="8">
        <v>19520.009999999998</v>
      </c>
      <c r="E8" s="8">
        <v>39046.129999999997</v>
      </c>
      <c r="F8" s="9">
        <f>(D8-E8)/E8</f>
        <v>-0.5000782407885237</v>
      </c>
      <c r="G8" s="10">
        <v>3481</v>
      </c>
      <c r="H8" s="11">
        <v>62</v>
      </c>
      <c r="I8" s="11">
        <f t="shared" si="0"/>
        <v>56.145161290322584</v>
      </c>
      <c r="J8" s="7">
        <v>15</v>
      </c>
      <c r="K8" s="7">
        <v>4</v>
      </c>
      <c r="L8" s="8">
        <v>267582.34999999998</v>
      </c>
      <c r="M8" s="10">
        <v>46268</v>
      </c>
      <c r="N8" s="12">
        <v>45681</v>
      </c>
      <c r="O8" s="7" t="s">
        <v>80</v>
      </c>
    </row>
    <row r="9" spans="1:15" s="2" customFormat="1" ht="24.95" customHeight="1" x14ac:dyDescent="0.2">
      <c r="A9" s="7">
        <v>7</v>
      </c>
      <c r="B9" s="11">
        <v>3</v>
      </c>
      <c r="C9" s="53" t="s">
        <v>93</v>
      </c>
      <c r="D9" s="8">
        <v>12847.32</v>
      </c>
      <c r="E9" s="8">
        <v>22378.400000000001</v>
      </c>
      <c r="F9" s="9">
        <f>(D9-E9)/E9</f>
        <v>-0.42590533728952923</v>
      </c>
      <c r="G9" s="10">
        <v>1774</v>
      </c>
      <c r="H9" s="11">
        <v>32</v>
      </c>
      <c r="I9" s="11">
        <f t="shared" si="0"/>
        <v>55.4375</v>
      </c>
      <c r="J9" s="7">
        <v>11</v>
      </c>
      <c r="K9" s="7">
        <v>3</v>
      </c>
      <c r="L9" s="8">
        <v>94954.32</v>
      </c>
      <c r="M9" s="10">
        <v>13933</v>
      </c>
      <c r="N9" s="12">
        <v>45688</v>
      </c>
      <c r="O9" s="13" t="s">
        <v>15</v>
      </c>
    </row>
    <row r="10" spans="1:15" s="23" customFormat="1" ht="24.95" customHeight="1" x14ac:dyDescent="0.2">
      <c r="A10" s="7">
        <v>8</v>
      </c>
      <c r="B10" s="11">
        <v>9</v>
      </c>
      <c r="C10" s="53" t="s">
        <v>61</v>
      </c>
      <c r="D10" s="8">
        <v>11934.14</v>
      </c>
      <c r="E10" s="8">
        <v>10415.450000000001</v>
      </c>
      <c r="F10" s="9">
        <f>(D10-E10)/E10</f>
        <v>0.14581127075642422</v>
      </c>
      <c r="G10" s="10">
        <v>1503</v>
      </c>
      <c r="H10" s="11">
        <v>28</v>
      </c>
      <c r="I10" s="11">
        <f t="shared" si="0"/>
        <v>53.678571428571431</v>
      </c>
      <c r="J10" s="7">
        <v>11</v>
      </c>
      <c r="K10" s="7">
        <v>6</v>
      </c>
      <c r="L10" s="8">
        <v>425251.5</v>
      </c>
      <c r="M10" s="10">
        <v>55197</v>
      </c>
      <c r="N10" s="12">
        <v>45667</v>
      </c>
      <c r="O10" s="13" t="s">
        <v>43</v>
      </c>
    </row>
    <row r="11" spans="1:15" s="2" customFormat="1" ht="24.95" customHeight="1" x14ac:dyDescent="0.2">
      <c r="A11" s="7">
        <v>9</v>
      </c>
      <c r="B11" s="11">
        <v>4</v>
      </c>
      <c r="C11" s="14" t="s">
        <v>24</v>
      </c>
      <c r="D11" s="8">
        <v>9155.2199999999993</v>
      </c>
      <c r="E11" s="8">
        <v>16867.8</v>
      </c>
      <c r="F11" s="9">
        <f>(D11-E11)/E11</f>
        <v>-0.45723686550706083</v>
      </c>
      <c r="G11" s="10">
        <v>1570</v>
      </c>
      <c r="H11" s="11">
        <v>28</v>
      </c>
      <c r="I11" s="11">
        <f t="shared" si="0"/>
        <v>56.071428571428569</v>
      </c>
      <c r="J11" s="7">
        <v>10</v>
      </c>
      <c r="K11" s="7">
        <v>8</v>
      </c>
      <c r="L11" s="8">
        <v>671807.81</v>
      </c>
      <c r="M11" s="10">
        <v>112979</v>
      </c>
      <c r="N11" s="12">
        <v>45653</v>
      </c>
      <c r="O11" s="13" t="s">
        <v>25</v>
      </c>
    </row>
    <row r="12" spans="1:15" s="2" customFormat="1" ht="24.95" customHeight="1" x14ac:dyDescent="0.2">
      <c r="A12" s="7">
        <v>10</v>
      </c>
      <c r="B12" s="11">
        <v>6</v>
      </c>
      <c r="C12" s="53" t="s">
        <v>104</v>
      </c>
      <c r="D12" s="8">
        <v>5969.54</v>
      </c>
      <c r="E12" s="8">
        <v>12765.35</v>
      </c>
      <c r="F12" s="9">
        <f>(D12-E12)/E12</f>
        <v>-0.53236378164327658</v>
      </c>
      <c r="G12" s="10">
        <v>809</v>
      </c>
      <c r="H12" s="11">
        <v>19</v>
      </c>
      <c r="I12" s="11">
        <f t="shared" si="0"/>
        <v>42.578947368421055</v>
      </c>
      <c r="J12" s="11">
        <v>11</v>
      </c>
      <c r="K12" s="11">
        <v>2</v>
      </c>
      <c r="L12" s="8">
        <v>23730.67</v>
      </c>
      <c r="M12" s="10">
        <v>3443</v>
      </c>
      <c r="N12" s="12">
        <v>45695</v>
      </c>
      <c r="O12" s="13" t="s">
        <v>19</v>
      </c>
    </row>
    <row r="13" spans="1:15" s="2" customFormat="1" ht="24.95" customHeight="1" x14ac:dyDescent="0.2">
      <c r="A13" s="7">
        <v>11</v>
      </c>
      <c r="B13" s="11" t="s">
        <v>56</v>
      </c>
      <c r="C13" s="53" t="s">
        <v>106</v>
      </c>
      <c r="D13" s="8">
        <v>5902</v>
      </c>
      <c r="E13" s="9" t="s">
        <v>13</v>
      </c>
      <c r="F13" s="9" t="s">
        <v>13</v>
      </c>
      <c r="G13" s="10">
        <v>753</v>
      </c>
      <c r="H13" s="11" t="s">
        <v>13</v>
      </c>
      <c r="I13" s="11" t="s">
        <v>13</v>
      </c>
      <c r="J13" s="7">
        <v>9</v>
      </c>
      <c r="K13" s="7">
        <v>0</v>
      </c>
      <c r="L13" s="8">
        <v>5902</v>
      </c>
      <c r="M13" s="10">
        <v>753</v>
      </c>
      <c r="N13" s="12" t="s">
        <v>58</v>
      </c>
      <c r="O13" s="13" t="s">
        <v>16</v>
      </c>
    </row>
    <row r="14" spans="1:15" s="2" customFormat="1" ht="24.95" customHeight="1" x14ac:dyDescent="0.2">
      <c r="A14" s="7">
        <v>12</v>
      </c>
      <c r="B14" s="11">
        <v>12</v>
      </c>
      <c r="C14" s="14" t="s">
        <v>26</v>
      </c>
      <c r="D14" s="54">
        <v>5664.21</v>
      </c>
      <c r="E14" s="8">
        <v>6274.98</v>
      </c>
      <c r="F14" s="9">
        <f t="shared" ref="F14:F21" si="1">(D14-E14)/E14</f>
        <v>-9.7334174770278087E-2</v>
      </c>
      <c r="G14" s="55">
        <v>890</v>
      </c>
      <c r="H14" s="11">
        <v>14</v>
      </c>
      <c r="I14" s="11">
        <f>G14/H14</f>
        <v>63.571428571428569</v>
      </c>
      <c r="J14" s="10">
        <v>6</v>
      </c>
      <c r="K14" s="10">
        <v>12</v>
      </c>
      <c r="L14" s="54">
        <v>1098662</v>
      </c>
      <c r="M14" s="55">
        <v>179321</v>
      </c>
      <c r="N14" s="12">
        <v>45625</v>
      </c>
      <c r="O14" s="13" t="s">
        <v>19</v>
      </c>
    </row>
    <row r="15" spans="1:15" s="23" customFormat="1" ht="24.95" customHeight="1" x14ac:dyDescent="0.2">
      <c r="A15" s="7">
        <v>13</v>
      </c>
      <c r="B15" s="11">
        <v>7</v>
      </c>
      <c r="C15" s="53" t="s">
        <v>100</v>
      </c>
      <c r="D15" s="8">
        <v>5606.68</v>
      </c>
      <c r="E15" s="8">
        <v>12237.9</v>
      </c>
      <c r="F15" s="9">
        <f t="shared" si="1"/>
        <v>-0.54185930592667042</v>
      </c>
      <c r="G15" s="10">
        <v>747</v>
      </c>
      <c r="H15" s="11">
        <v>15</v>
      </c>
      <c r="I15" s="11">
        <f>G15/H15</f>
        <v>49.8</v>
      </c>
      <c r="J15" s="11">
        <v>5</v>
      </c>
      <c r="K15" s="11">
        <v>2</v>
      </c>
      <c r="L15" s="8">
        <v>23060.39</v>
      </c>
      <c r="M15" s="10">
        <v>3168</v>
      </c>
      <c r="N15" s="12">
        <v>45695</v>
      </c>
      <c r="O15" s="13" t="s">
        <v>15</v>
      </c>
    </row>
    <row r="16" spans="1:15" s="2" customFormat="1" ht="24.95" customHeight="1" x14ac:dyDescent="0.2">
      <c r="A16" s="7">
        <v>14</v>
      </c>
      <c r="B16" s="11">
        <v>5</v>
      </c>
      <c r="C16" s="53" t="s">
        <v>92</v>
      </c>
      <c r="D16" s="8">
        <v>5525.78</v>
      </c>
      <c r="E16" s="8">
        <v>15087.01</v>
      </c>
      <c r="F16" s="9">
        <f t="shared" si="1"/>
        <v>-0.63373922334511601</v>
      </c>
      <c r="G16" s="10">
        <v>978</v>
      </c>
      <c r="H16" s="11">
        <v>38</v>
      </c>
      <c r="I16" s="11">
        <f>G16/H16</f>
        <v>25.736842105263158</v>
      </c>
      <c r="J16" s="7">
        <v>12</v>
      </c>
      <c r="K16" s="7">
        <v>3</v>
      </c>
      <c r="L16" s="8">
        <v>48645.01</v>
      </c>
      <c r="M16" s="10">
        <v>8965</v>
      </c>
      <c r="N16" s="12">
        <v>45688</v>
      </c>
      <c r="O16" s="13" t="s">
        <v>17</v>
      </c>
    </row>
    <row r="17" spans="1:15" s="23" customFormat="1" ht="24.95" customHeight="1" x14ac:dyDescent="0.2">
      <c r="A17" s="7">
        <v>15</v>
      </c>
      <c r="B17" s="20">
        <v>8</v>
      </c>
      <c r="C17" s="24" t="s">
        <v>22</v>
      </c>
      <c r="D17" s="17">
        <v>5449</v>
      </c>
      <c r="E17" s="17">
        <v>11859</v>
      </c>
      <c r="F17" s="18">
        <f t="shared" si="1"/>
        <v>-0.54051775023189141</v>
      </c>
      <c r="G17" s="19">
        <v>743</v>
      </c>
      <c r="H17" s="17" t="s">
        <v>13</v>
      </c>
      <c r="I17" s="17" t="s">
        <v>13</v>
      </c>
      <c r="J17" s="17" t="s">
        <v>13</v>
      </c>
      <c r="K17" s="15">
        <v>9</v>
      </c>
      <c r="L17" s="8">
        <v>1084118</v>
      </c>
      <c r="M17" s="10">
        <v>141704</v>
      </c>
      <c r="N17" s="21">
        <v>45646</v>
      </c>
      <c r="O17" s="22" t="s">
        <v>23</v>
      </c>
    </row>
    <row r="18" spans="1:15" s="2" customFormat="1" ht="24.95" customHeight="1" x14ac:dyDescent="0.2">
      <c r="A18" s="7">
        <v>16</v>
      </c>
      <c r="B18" s="11">
        <v>19</v>
      </c>
      <c r="C18" s="53" t="s">
        <v>95</v>
      </c>
      <c r="D18" s="8">
        <v>5205.92</v>
      </c>
      <c r="E18" s="8">
        <v>970.1</v>
      </c>
      <c r="F18" s="9">
        <f t="shared" si="1"/>
        <v>4.3663746005566431</v>
      </c>
      <c r="G18" s="10">
        <v>670</v>
      </c>
      <c r="H18" s="11">
        <v>9</v>
      </c>
      <c r="I18" s="11">
        <f t="shared" ref="I18:I28" si="2">G18/H18</f>
        <v>74.444444444444443</v>
      </c>
      <c r="J18" s="7">
        <v>6</v>
      </c>
      <c r="K18" s="7">
        <v>3</v>
      </c>
      <c r="L18" s="8">
        <v>19433.86</v>
      </c>
      <c r="M18" s="10">
        <v>2718</v>
      </c>
      <c r="N18" s="12">
        <v>45688</v>
      </c>
      <c r="O18" s="13" t="s">
        <v>14</v>
      </c>
    </row>
    <row r="19" spans="1:15" s="23" customFormat="1" ht="24.95" customHeight="1" x14ac:dyDescent="0.2">
      <c r="A19" s="7">
        <v>17</v>
      </c>
      <c r="B19" s="11">
        <v>13</v>
      </c>
      <c r="C19" s="14" t="s">
        <v>27</v>
      </c>
      <c r="D19" s="8">
        <v>3836.57</v>
      </c>
      <c r="E19" s="8">
        <v>5816.03</v>
      </c>
      <c r="F19" s="9">
        <f t="shared" si="1"/>
        <v>-0.34034556217901207</v>
      </c>
      <c r="G19" s="10">
        <v>595</v>
      </c>
      <c r="H19" s="11">
        <v>8</v>
      </c>
      <c r="I19" s="11">
        <f t="shared" si="2"/>
        <v>74.375</v>
      </c>
      <c r="J19" s="7">
        <v>4</v>
      </c>
      <c r="K19" s="7">
        <v>9</v>
      </c>
      <c r="L19" s="8">
        <v>341567.27</v>
      </c>
      <c r="M19" s="10">
        <v>54997</v>
      </c>
      <c r="N19" s="12">
        <v>45646</v>
      </c>
      <c r="O19" s="13" t="s">
        <v>19</v>
      </c>
    </row>
    <row r="20" spans="1:15" s="2" customFormat="1" ht="24.95" customHeight="1" x14ac:dyDescent="0.2">
      <c r="A20" s="7">
        <v>18</v>
      </c>
      <c r="B20" s="11">
        <v>10</v>
      </c>
      <c r="C20" s="53" t="s">
        <v>101</v>
      </c>
      <c r="D20" s="8">
        <v>3364.19</v>
      </c>
      <c r="E20" s="8">
        <v>9986.92</v>
      </c>
      <c r="F20" s="9">
        <f t="shared" si="1"/>
        <v>-0.6631403876270161</v>
      </c>
      <c r="G20" s="10">
        <v>651</v>
      </c>
      <c r="H20" s="11">
        <v>28</v>
      </c>
      <c r="I20" s="11">
        <f t="shared" si="2"/>
        <v>23.25</v>
      </c>
      <c r="J20" s="11">
        <v>13</v>
      </c>
      <c r="K20" s="11">
        <v>2</v>
      </c>
      <c r="L20" s="8">
        <v>17704.169999999998</v>
      </c>
      <c r="M20" s="10">
        <v>3233</v>
      </c>
      <c r="N20" s="12">
        <v>45695</v>
      </c>
      <c r="O20" s="13" t="s">
        <v>15</v>
      </c>
    </row>
    <row r="21" spans="1:15" s="2" customFormat="1" ht="24.95" customHeight="1" x14ac:dyDescent="0.2">
      <c r="A21" s="7">
        <v>19</v>
      </c>
      <c r="B21" s="11">
        <v>11</v>
      </c>
      <c r="C21" s="53" t="s">
        <v>112</v>
      </c>
      <c r="D21" s="8">
        <v>3227.26</v>
      </c>
      <c r="E21" s="8">
        <v>6557.68</v>
      </c>
      <c r="F21" s="18">
        <f t="shared" si="1"/>
        <v>-0.50786558660989856</v>
      </c>
      <c r="G21" s="10">
        <v>468</v>
      </c>
      <c r="H21" s="11">
        <v>13</v>
      </c>
      <c r="I21" s="11">
        <f t="shared" si="2"/>
        <v>36</v>
      </c>
      <c r="J21" s="7">
        <v>6</v>
      </c>
      <c r="K21" s="7">
        <v>2</v>
      </c>
      <c r="L21" s="8">
        <v>19782.89</v>
      </c>
      <c r="M21" s="10">
        <v>2844</v>
      </c>
      <c r="N21" s="12">
        <v>45695</v>
      </c>
      <c r="O21" s="13" t="s">
        <v>113</v>
      </c>
    </row>
    <row r="22" spans="1:15" s="2" customFormat="1" ht="24.95" customHeight="1" x14ac:dyDescent="0.2">
      <c r="A22" s="7">
        <v>20</v>
      </c>
      <c r="B22" s="20">
        <v>14</v>
      </c>
      <c r="C22" s="16" t="s">
        <v>28</v>
      </c>
      <c r="D22" s="17">
        <v>2382</v>
      </c>
      <c r="E22" s="17" t="s">
        <v>13</v>
      </c>
      <c r="F22" s="18" t="s">
        <v>13</v>
      </c>
      <c r="G22" s="19">
        <v>309</v>
      </c>
      <c r="H22" s="20">
        <v>6</v>
      </c>
      <c r="I22" s="20">
        <f t="shared" si="2"/>
        <v>51.5</v>
      </c>
      <c r="J22" s="20">
        <v>4</v>
      </c>
      <c r="K22" s="20" t="s">
        <v>13</v>
      </c>
      <c r="L22" s="17">
        <v>135408.9</v>
      </c>
      <c r="M22" s="19">
        <v>19150</v>
      </c>
      <c r="N22" s="21">
        <v>45653</v>
      </c>
      <c r="O22" s="22" t="s">
        <v>29</v>
      </c>
    </row>
    <row r="23" spans="1:15" s="2" customFormat="1" ht="24.95" customHeight="1" x14ac:dyDescent="0.2">
      <c r="A23" s="7">
        <v>21</v>
      </c>
      <c r="B23" s="20" t="s">
        <v>53</v>
      </c>
      <c r="C23" s="16" t="s">
        <v>126</v>
      </c>
      <c r="D23" s="17">
        <v>2027.2</v>
      </c>
      <c r="E23" s="17" t="s">
        <v>13</v>
      </c>
      <c r="F23" s="18" t="s">
        <v>13</v>
      </c>
      <c r="G23" s="19">
        <v>320</v>
      </c>
      <c r="H23" s="20">
        <v>12</v>
      </c>
      <c r="I23" s="20">
        <f t="shared" si="2"/>
        <v>26.666666666666668</v>
      </c>
      <c r="J23" s="20">
        <v>5</v>
      </c>
      <c r="K23" s="20">
        <v>1</v>
      </c>
      <c r="L23" s="17">
        <v>2027.2</v>
      </c>
      <c r="M23" s="19">
        <v>320</v>
      </c>
      <c r="N23" s="21">
        <v>45336</v>
      </c>
      <c r="O23" s="22" t="s">
        <v>29</v>
      </c>
    </row>
    <row r="24" spans="1:15" s="2" customFormat="1" ht="24.95" customHeight="1" x14ac:dyDescent="0.2">
      <c r="A24" s="7">
        <v>22</v>
      </c>
      <c r="B24" s="11">
        <v>20</v>
      </c>
      <c r="C24" s="53" t="s">
        <v>91</v>
      </c>
      <c r="D24" s="8">
        <v>1086.5999999999999</v>
      </c>
      <c r="E24" s="8">
        <v>884.7</v>
      </c>
      <c r="F24" s="9">
        <f>(D24-E24)/E24</f>
        <v>0.22821295354357393</v>
      </c>
      <c r="G24" s="10">
        <v>195</v>
      </c>
      <c r="H24" s="11">
        <v>7</v>
      </c>
      <c r="I24" s="11">
        <f t="shared" si="2"/>
        <v>27.857142857142858</v>
      </c>
      <c r="J24" s="7">
        <v>5</v>
      </c>
      <c r="K24" s="7">
        <v>3</v>
      </c>
      <c r="L24" s="8">
        <v>8766.6</v>
      </c>
      <c r="M24" s="10">
        <v>1485</v>
      </c>
      <c r="N24" s="12">
        <v>45688</v>
      </c>
      <c r="O24" s="13" t="s">
        <v>48</v>
      </c>
    </row>
    <row r="25" spans="1:15" ht="24.95" customHeight="1" x14ac:dyDescent="0.15">
      <c r="A25" s="7">
        <v>23</v>
      </c>
      <c r="B25" s="11">
        <v>15</v>
      </c>
      <c r="C25" s="53" t="s">
        <v>102</v>
      </c>
      <c r="D25" s="8">
        <v>454.47</v>
      </c>
      <c r="E25" s="8">
        <v>3533.23</v>
      </c>
      <c r="F25" s="9">
        <f>(D25-E25)/E25</f>
        <v>-0.87137265335118297</v>
      </c>
      <c r="G25" s="10">
        <v>67</v>
      </c>
      <c r="H25" s="11">
        <v>3</v>
      </c>
      <c r="I25" s="11">
        <f t="shared" si="2"/>
        <v>22.333333333333332</v>
      </c>
      <c r="J25" s="11">
        <v>3</v>
      </c>
      <c r="K25" s="11">
        <v>2</v>
      </c>
      <c r="L25" s="8">
        <v>5141.37</v>
      </c>
      <c r="M25" s="10">
        <v>794</v>
      </c>
      <c r="N25" s="12">
        <v>45695</v>
      </c>
      <c r="O25" s="13" t="s">
        <v>103</v>
      </c>
    </row>
    <row r="26" spans="1:15" ht="24.95" customHeight="1" x14ac:dyDescent="0.15">
      <c r="A26" s="7">
        <v>24</v>
      </c>
      <c r="B26" s="20">
        <v>16</v>
      </c>
      <c r="C26" s="16" t="s">
        <v>78</v>
      </c>
      <c r="D26" s="17">
        <v>346.2</v>
      </c>
      <c r="E26" s="17">
        <v>2796.8</v>
      </c>
      <c r="F26" s="18">
        <f>(D26-E26)/E26</f>
        <v>-0.87621567505720832</v>
      </c>
      <c r="G26" s="19">
        <v>57</v>
      </c>
      <c r="H26" s="20">
        <v>5</v>
      </c>
      <c r="I26" s="20">
        <f t="shared" si="2"/>
        <v>11.4</v>
      </c>
      <c r="J26" s="20">
        <v>3</v>
      </c>
      <c r="K26" s="20" t="s">
        <v>13</v>
      </c>
      <c r="L26" s="17">
        <v>48697.2</v>
      </c>
      <c r="M26" s="19">
        <v>7809</v>
      </c>
      <c r="N26" s="21">
        <v>45674</v>
      </c>
      <c r="O26" s="22" t="s">
        <v>29</v>
      </c>
    </row>
    <row r="27" spans="1:15" ht="24.75" customHeight="1" x14ac:dyDescent="0.15">
      <c r="A27" s="7">
        <v>25</v>
      </c>
      <c r="B27" s="11">
        <v>26</v>
      </c>
      <c r="C27" s="14" t="s">
        <v>38</v>
      </c>
      <c r="D27" s="8">
        <v>341.2</v>
      </c>
      <c r="E27" s="8">
        <v>142</v>
      </c>
      <c r="F27" s="9">
        <f>(D27-E27)/E27</f>
        <v>1.4028169014084506</v>
      </c>
      <c r="G27" s="10">
        <v>65</v>
      </c>
      <c r="H27" s="11">
        <v>3</v>
      </c>
      <c r="I27" s="11">
        <f t="shared" si="2"/>
        <v>21.666666666666668</v>
      </c>
      <c r="J27" s="7">
        <v>3</v>
      </c>
      <c r="K27" s="7">
        <v>12</v>
      </c>
      <c r="L27" s="8">
        <v>86365.27</v>
      </c>
      <c r="M27" s="10">
        <v>13402</v>
      </c>
      <c r="N27" s="12">
        <v>45625</v>
      </c>
      <c r="O27" s="13" t="s">
        <v>15</v>
      </c>
    </row>
    <row r="28" spans="1:15" s="25" customFormat="1" ht="24.75" customHeight="1" x14ac:dyDescent="0.15">
      <c r="A28" s="7">
        <v>26</v>
      </c>
      <c r="B28" s="8" t="s">
        <v>13</v>
      </c>
      <c r="C28" s="53" t="s">
        <v>31</v>
      </c>
      <c r="D28" s="8">
        <v>252.49</v>
      </c>
      <c r="E28" s="8" t="s">
        <v>13</v>
      </c>
      <c r="F28" s="9" t="s">
        <v>13</v>
      </c>
      <c r="G28" s="10">
        <v>62</v>
      </c>
      <c r="H28" s="11">
        <v>2</v>
      </c>
      <c r="I28" s="11">
        <f t="shared" si="2"/>
        <v>31</v>
      </c>
      <c r="J28" s="7">
        <v>1</v>
      </c>
      <c r="K28" s="11" t="s">
        <v>13</v>
      </c>
      <c r="L28" s="8">
        <v>203101.86</v>
      </c>
      <c r="M28" s="10">
        <v>31521</v>
      </c>
      <c r="N28" s="12">
        <v>45632</v>
      </c>
      <c r="O28" s="13" t="s">
        <v>32</v>
      </c>
    </row>
    <row r="29" spans="1:15" s="25" customFormat="1" ht="24.75" customHeight="1" x14ac:dyDescent="0.15">
      <c r="A29" s="7">
        <v>27</v>
      </c>
      <c r="B29" s="8" t="s">
        <v>13</v>
      </c>
      <c r="C29" s="53" t="s">
        <v>109</v>
      </c>
      <c r="D29" s="8">
        <v>245</v>
      </c>
      <c r="E29" s="8" t="s">
        <v>13</v>
      </c>
      <c r="F29" s="9" t="s">
        <v>13</v>
      </c>
      <c r="G29" s="10">
        <v>49</v>
      </c>
      <c r="H29" s="11" t="s">
        <v>13</v>
      </c>
      <c r="I29" s="11" t="s">
        <v>13</v>
      </c>
      <c r="J29" s="11" t="s">
        <v>13</v>
      </c>
      <c r="K29" s="11" t="s">
        <v>13</v>
      </c>
      <c r="L29" s="8">
        <v>1730.26</v>
      </c>
      <c r="M29" s="10">
        <v>338</v>
      </c>
      <c r="N29" s="12">
        <v>45569</v>
      </c>
      <c r="O29" s="13" t="s">
        <v>110</v>
      </c>
    </row>
    <row r="30" spans="1:15" ht="24.75" customHeight="1" x14ac:dyDescent="0.15">
      <c r="A30" s="7">
        <v>28</v>
      </c>
      <c r="B30" s="11">
        <v>24</v>
      </c>
      <c r="C30" s="14" t="s">
        <v>33</v>
      </c>
      <c r="D30" s="8">
        <v>226.3</v>
      </c>
      <c r="E30" s="8">
        <v>241</v>
      </c>
      <c r="F30" s="9">
        <f>(D30-E30)/E30</f>
        <v>-6.0995850622406589E-2</v>
      </c>
      <c r="G30" s="10">
        <v>35</v>
      </c>
      <c r="H30" s="11">
        <v>2</v>
      </c>
      <c r="I30" s="11">
        <f>G30/H30</f>
        <v>17.5</v>
      </c>
      <c r="J30" s="7">
        <v>2</v>
      </c>
      <c r="K30" s="7">
        <v>10</v>
      </c>
      <c r="L30" s="8">
        <v>71239.02</v>
      </c>
      <c r="M30" s="10">
        <v>10709</v>
      </c>
      <c r="N30" s="12">
        <v>45639</v>
      </c>
      <c r="O30" s="13" t="s">
        <v>14</v>
      </c>
    </row>
    <row r="31" spans="1:15" ht="24.75" customHeight="1" x14ac:dyDescent="0.15">
      <c r="A31" s="7">
        <v>29</v>
      </c>
      <c r="B31" s="11">
        <v>23</v>
      </c>
      <c r="C31" s="53" t="s">
        <v>42</v>
      </c>
      <c r="D31" s="8">
        <v>196.3</v>
      </c>
      <c r="E31" s="8">
        <v>256.10000000000002</v>
      </c>
      <c r="F31" s="9">
        <f>(D31-E31)/E31</f>
        <v>-0.23350253807106602</v>
      </c>
      <c r="G31" s="10">
        <v>35</v>
      </c>
      <c r="H31" s="11">
        <v>3</v>
      </c>
      <c r="I31" s="11">
        <f>G31/H31</f>
        <v>11.666666666666666</v>
      </c>
      <c r="J31" s="7">
        <v>3</v>
      </c>
      <c r="K31" s="8" t="s">
        <v>13</v>
      </c>
      <c r="L31" s="8">
        <v>8320.2999999999993</v>
      </c>
      <c r="M31" s="10">
        <v>1310</v>
      </c>
      <c r="N31" s="12">
        <v>45639</v>
      </c>
      <c r="O31" s="13" t="s">
        <v>43</v>
      </c>
    </row>
    <row r="32" spans="1:15" ht="24.75" customHeight="1" x14ac:dyDescent="0.15">
      <c r="A32" s="7">
        <v>30</v>
      </c>
      <c r="B32" s="11">
        <v>21</v>
      </c>
      <c r="C32" s="53" t="s">
        <v>82</v>
      </c>
      <c r="D32" s="8">
        <v>180</v>
      </c>
      <c r="E32" s="8">
        <v>402.7</v>
      </c>
      <c r="F32" s="9">
        <f>(D32-E32)/E32</f>
        <v>-0.55301713434318345</v>
      </c>
      <c r="G32" s="10">
        <v>33</v>
      </c>
      <c r="H32" s="11">
        <v>1</v>
      </c>
      <c r="I32" s="11">
        <f>G32/H32</f>
        <v>33</v>
      </c>
      <c r="J32" s="7">
        <v>1</v>
      </c>
      <c r="K32" s="7">
        <v>5</v>
      </c>
      <c r="L32" s="8">
        <v>17058.13</v>
      </c>
      <c r="M32" s="10">
        <v>2827</v>
      </c>
      <c r="N32" s="12">
        <v>45674</v>
      </c>
      <c r="O32" s="13" t="s">
        <v>19</v>
      </c>
    </row>
    <row r="33" spans="1:15" s="25" customFormat="1" ht="24.75" customHeight="1" x14ac:dyDescent="0.15">
      <c r="A33" s="7">
        <v>31</v>
      </c>
      <c r="B33" s="11">
        <v>25</v>
      </c>
      <c r="C33" s="53" t="s">
        <v>46</v>
      </c>
      <c r="D33" s="8">
        <v>146.1</v>
      </c>
      <c r="E33" s="8">
        <v>207.15</v>
      </c>
      <c r="F33" s="9">
        <f>(D33-E33)/E33</f>
        <v>-0.29471397538015937</v>
      </c>
      <c r="G33" s="10">
        <v>17</v>
      </c>
      <c r="H33" s="11">
        <v>1</v>
      </c>
      <c r="I33" s="11">
        <f>G33/H33</f>
        <v>17</v>
      </c>
      <c r="J33" s="11">
        <v>1</v>
      </c>
      <c r="K33" s="8" t="s">
        <v>13</v>
      </c>
      <c r="L33" s="8">
        <v>124703.28</v>
      </c>
      <c r="M33" s="10">
        <v>18684</v>
      </c>
      <c r="N33" s="12">
        <v>45548</v>
      </c>
      <c r="O33" s="13" t="s">
        <v>15</v>
      </c>
    </row>
    <row r="34" spans="1:15" s="25" customFormat="1" ht="24.75" customHeight="1" x14ac:dyDescent="0.15">
      <c r="A34" s="7">
        <v>32</v>
      </c>
      <c r="B34" s="20">
        <v>28</v>
      </c>
      <c r="C34" s="16" t="s">
        <v>71</v>
      </c>
      <c r="D34" s="17">
        <v>141</v>
      </c>
      <c r="E34" s="17">
        <v>13</v>
      </c>
      <c r="F34" s="18">
        <f>(D34-E34)/E34</f>
        <v>9.8461538461538467</v>
      </c>
      <c r="G34" s="19">
        <v>30</v>
      </c>
      <c r="H34" s="19">
        <v>2</v>
      </c>
      <c r="I34" s="20">
        <f>G34/H34</f>
        <v>15</v>
      </c>
      <c r="J34" s="20">
        <v>2</v>
      </c>
      <c r="K34" s="15">
        <v>6</v>
      </c>
      <c r="L34" s="8">
        <v>4975</v>
      </c>
      <c r="M34" s="10">
        <v>938</v>
      </c>
      <c r="N34" s="21">
        <v>45667</v>
      </c>
      <c r="O34" s="22" t="s">
        <v>72</v>
      </c>
    </row>
    <row r="35" spans="1:15" s="25" customFormat="1" ht="24.75" customHeight="1" x14ac:dyDescent="0.15">
      <c r="A35" s="7">
        <v>33</v>
      </c>
      <c r="B35" s="8" t="s">
        <v>13</v>
      </c>
      <c r="C35" s="53" t="s">
        <v>111</v>
      </c>
      <c r="D35" s="8">
        <v>120</v>
      </c>
      <c r="E35" s="8" t="s">
        <v>13</v>
      </c>
      <c r="F35" s="9" t="s">
        <v>13</v>
      </c>
      <c r="G35" s="10">
        <v>24</v>
      </c>
      <c r="H35" s="11" t="s">
        <v>13</v>
      </c>
      <c r="I35" s="11" t="s">
        <v>13</v>
      </c>
      <c r="J35" s="11" t="s">
        <v>13</v>
      </c>
      <c r="K35" s="11" t="s">
        <v>13</v>
      </c>
      <c r="L35" s="8">
        <v>2871.4</v>
      </c>
      <c r="M35" s="10">
        <v>718</v>
      </c>
      <c r="N35" s="12">
        <v>45233</v>
      </c>
      <c r="O35" s="13" t="s">
        <v>110</v>
      </c>
    </row>
    <row r="36" spans="1:15" ht="24.75" customHeight="1" x14ac:dyDescent="0.15">
      <c r="A36" s="7">
        <v>34</v>
      </c>
      <c r="B36" s="11">
        <v>22</v>
      </c>
      <c r="C36" s="53" t="s">
        <v>52</v>
      </c>
      <c r="D36" s="8">
        <v>85</v>
      </c>
      <c r="E36" s="8">
        <v>390</v>
      </c>
      <c r="F36" s="9">
        <f>(D36-E36)/E36</f>
        <v>-0.78205128205128205</v>
      </c>
      <c r="G36" s="10">
        <v>13</v>
      </c>
      <c r="H36" s="8" t="s">
        <v>13</v>
      </c>
      <c r="I36" s="8" t="s">
        <v>13</v>
      </c>
      <c r="J36" s="7">
        <v>1</v>
      </c>
      <c r="K36" s="7">
        <v>7</v>
      </c>
      <c r="L36" s="8">
        <v>63283</v>
      </c>
      <c r="M36" s="10">
        <v>9610</v>
      </c>
      <c r="N36" s="12">
        <v>45660</v>
      </c>
      <c r="O36" s="13" t="s">
        <v>16</v>
      </c>
    </row>
    <row r="37" spans="1:15" ht="24.75" customHeight="1" x14ac:dyDescent="0.2">
      <c r="A37" s="27" t="s">
        <v>20</v>
      </c>
      <c r="B37" s="28" t="s">
        <v>20</v>
      </c>
      <c r="C37" s="29" t="s">
        <v>127</v>
      </c>
      <c r="D37" s="30">
        <f>SUBTOTAL(109,Table13245678[Pajamos 
(GBO)])</f>
        <v>659305.43999999983</v>
      </c>
      <c r="E37" s="30" t="s">
        <v>117</v>
      </c>
      <c r="F37" s="45">
        <f t="shared" ref="F37" si="3">(D37-E37)/E37</f>
        <v>0.23167437585467338</v>
      </c>
      <c r="G37" s="47">
        <f>SUBTOTAL(109,Table13245678[Žiūrovų sk. 
(ADM)])</f>
        <v>84155</v>
      </c>
      <c r="H37" s="27"/>
      <c r="I37" s="27"/>
      <c r="J37" s="27"/>
      <c r="K37" s="27"/>
      <c r="L37" s="49"/>
      <c r="M37" s="50" t="s">
        <v>20</v>
      </c>
      <c r="N37" s="52"/>
      <c r="O37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A568-BB25-4AD3-85E4-1CFAEFD0B744}">
  <sheetPr>
    <pageSetUpPr fitToPage="1"/>
  </sheetPr>
  <dimension ref="A1:XFC32"/>
  <sheetViews>
    <sheetView zoomScale="60" zoomScaleNormal="60" workbookViewId="0">
      <selection activeCell="O13" sqref="O1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348906.28</v>
      </c>
      <c r="E3" s="17">
        <v>412542.42</v>
      </c>
      <c r="F3" s="18">
        <f>(D3-E3)/E3</f>
        <v>-0.15425356742707808</v>
      </c>
      <c r="G3" s="19">
        <v>42908</v>
      </c>
      <c r="H3" s="20">
        <v>311</v>
      </c>
      <c r="I3" s="20">
        <f t="shared" ref="I3:I9" si="0">G3/H3</f>
        <v>137.967845659164</v>
      </c>
      <c r="J3" s="15">
        <v>20</v>
      </c>
      <c r="K3" s="15">
        <v>3</v>
      </c>
      <c r="L3" s="17">
        <v>1639683.43</v>
      </c>
      <c r="M3" s="19">
        <v>213516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79</v>
      </c>
      <c r="D4" s="17">
        <v>39046.129999999997</v>
      </c>
      <c r="E4" s="17">
        <v>57570.74</v>
      </c>
      <c r="F4" s="18">
        <f>(D4-E4)/E4</f>
        <v>-0.32177126783501481</v>
      </c>
      <c r="G4" s="19">
        <v>6527</v>
      </c>
      <c r="H4" s="20">
        <v>110</v>
      </c>
      <c r="I4" s="20">
        <f t="shared" si="0"/>
        <v>59.336363636363636</v>
      </c>
      <c r="J4" s="15">
        <v>16</v>
      </c>
      <c r="K4" s="15">
        <v>3</v>
      </c>
      <c r="L4" s="17">
        <v>242621.79</v>
      </c>
      <c r="M4" s="19">
        <v>41649</v>
      </c>
      <c r="N4" s="21">
        <v>45681</v>
      </c>
      <c r="O4" s="15" t="s">
        <v>80</v>
      </c>
    </row>
    <row r="5" spans="1:15" s="23" customFormat="1" ht="24.95" customHeight="1" x14ac:dyDescent="0.2">
      <c r="A5" s="15">
        <v>3</v>
      </c>
      <c r="B5" s="20">
        <v>3</v>
      </c>
      <c r="C5" s="16" t="s">
        <v>93</v>
      </c>
      <c r="D5" s="17">
        <v>22378.400000000001</v>
      </c>
      <c r="E5" s="17">
        <v>32928.839999999997</v>
      </c>
      <c r="F5" s="18">
        <f>(D5-E5)/E5</f>
        <v>-0.3204012045368132</v>
      </c>
      <c r="G5" s="19">
        <v>3004</v>
      </c>
      <c r="H5" s="20">
        <v>58</v>
      </c>
      <c r="I5" s="20">
        <f t="shared" si="0"/>
        <v>51.793103448275865</v>
      </c>
      <c r="J5" s="15">
        <v>12</v>
      </c>
      <c r="K5" s="15">
        <v>2</v>
      </c>
      <c r="L5" s="17">
        <v>72831.89</v>
      </c>
      <c r="M5" s="19">
        <v>10633</v>
      </c>
      <c r="N5" s="21">
        <v>45688</v>
      </c>
      <c r="O5" s="22" t="s">
        <v>15</v>
      </c>
    </row>
    <row r="6" spans="1:15" s="23" customFormat="1" ht="24.95" customHeight="1" x14ac:dyDescent="0.2">
      <c r="A6" s="15">
        <v>4</v>
      </c>
      <c r="B6" s="20">
        <v>5</v>
      </c>
      <c r="C6" s="24" t="s">
        <v>24</v>
      </c>
      <c r="D6" s="17">
        <v>16867.8</v>
      </c>
      <c r="E6" s="17">
        <v>21556.38</v>
      </c>
      <c r="F6" s="18">
        <f>(D6-E6)/E6</f>
        <v>-0.21750312436503724</v>
      </c>
      <c r="G6" s="19">
        <v>2827</v>
      </c>
      <c r="H6" s="20">
        <v>56</v>
      </c>
      <c r="I6" s="20">
        <f t="shared" si="0"/>
        <v>50.482142857142854</v>
      </c>
      <c r="J6" s="15">
        <v>13</v>
      </c>
      <c r="K6" s="15">
        <v>7</v>
      </c>
      <c r="L6" s="17">
        <v>661216.88</v>
      </c>
      <c r="M6" s="19">
        <v>111125</v>
      </c>
      <c r="N6" s="21">
        <v>45653</v>
      </c>
      <c r="O6" s="22" t="s">
        <v>25</v>
      </c>
    </row>
    <row r="7" spans="1:15" s="23" customFormat="1" ht="24.95" customHeight="1" x14ac:dyDescent="0.2">
      <c r="A7" s="15">
        <v>5</v>
      </c>
      <c r="B7" s="20">
        <v>4</v>
      </c>
      <c r="C7" s="16" t="s">
        <v>92</v>
      </c>
      <c r="D7" s="17">
        <v>15087.01</v>
      </c>
      <c r="E7" s="17">
        <v>22087.1</v>
      </c>
      <c r="F7" s="18">
        <f>(D7-E7)/E7</f>
        <v>-0.31693114985670362</v>
      </c>
      <c r="G7" s="19">
        <v>2692</v>
      </c>
      <c r="H7" s="20">
        <v>80</v>
      </c>
      <c r="I7" s="20">
        <f t="shared" si="0"/>
        <v>33.65</v>
      </c>
      <c r="J7" s="15">
        <v>17</v>
      </c>
      <c r="K7" s="15">
        <v>2</v>
      </c>
      <c r="L7" s="17">
        <v>40444.11</v>
      </c>
      <c r="M7" s="19">
        <v>7425</v>
      </c>
      <c r="N7" s="21">
        <v>45688</v>
      </c>
      <c r="O7" s="22" t="s">
        <v>17</v>
      </c>
    </row>
    <row r="8" spans="1:15" s="23" customFormat="1" ht="24.95" customHeight="1" x14ac:dyDescent="0.2">
      <c r="A8" s="15">
        <v>6</v>
      </c>
      <c r="B8" s="20" t="s">
        <v>53</v>
      </c>
      <c r="C8" s="16" t="s">
        <v>104</v>
      </c>
      <c r="D8" s="17">
        <v>12765.35</v>
      </c>
      <c r="E8" s="17" t="s">
        <v>13</v>
      </c>
      <c r="F8" s="18" t="s">
        <v>13</v>
      </c>
      <c r="G8" s="19">
        <v>1788</v>
      </c>
      <c r="H8" s="20">
        <v>67</v>
      </c>
      <c r="I8" s="20">
        <f t="shared" si="0"/>
        <v>26.686567164179106</v>
      </c>
      <c r="J8" s="20">
        <v>17</v>
      </c>
      <c r="K8" s="20">
        <v>1</v>
      </c>
      <c r="L8" s="17">
        <v>13699.67</v>
      </c>
      <c r="M8" s="19">
        <v>1922</v>
      </c>
      <c r="N8" s="21">
        <v>45695</v>
      </c>
      <c r="O8" s="22" t="s">
        <v>19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100</v>
      </c>
      <c r="D9" s="17">
        <v>12237.9</v>
      </c>
      <c r="E9" s="17" t="s">
        <v>13</v>
      </c>
      <c r="F9" s="18" t="s">
        <v>13</v>
      </c>
      <c r="G9" s="19">
        <v>1605</v>
      </c>
      <c r="H9" s="20">
        <v>54</v>
      </c>
      <c r="I9" s="20">
        <f t="shared" si="0"/>
        <v>29.722222222222221</v>
      </c>
      <c r="J9" s="20">
        <v>12</v>
      </c>
      <c r="K9" s="20">
        <v>1</v>
      </c>
      <c r="L9" s="17">
        <v>12713.8</v>
      </c>
      <c r="M9" s="19">
        <v>1682</v>
      </c>
      <c r="N9" s="21">
        <v>45695</v>
      </c>
      <c r="O9" s="22" t="s">
        <v>15</v>
      </c>
    </row>
    <row r="10" spans="1:15" s="23" customFormat="1" ht="24.95" customHeight="1" x14ac:dyDescent="0.2">
      <c r="A10" s="15">
        <v>8</v>
      </c>
      <c r="B10" s="20">
        <v>7</v>
      </c>
      <c r="C10" s="24" t="s">
        <v>22</v>
      </c>
      <c r="D10" s="17">
        <v>11859</v>
      </c>
      <c r="E10" s="17">
        <v>21002</v>
      </c>
      <c r="F10" s="18">
        <f>(D10-E10)/E10</f>
        <v>-0.43533949147700218</v>
      </c>
      <c r="G10" s="19">
        <v>1624</v>
      </c>
      <c r="H10" s="17" t="s">
        <v>13</v>
      </c>
      <c r="I10" s="17" t="s">
        <v>13</v>
      </c>
      <c r="J10" s="17" t="s">
        <v>13</v>
      </c>
      <c r="K10" s="15">
        <v>8</v>
      </c>
      <c r="L10" s="17">
        <v>1078669</v>
      </c>
      <c r="M10" s="19">
        <v>140961</v>
      </c>
      <c r="N10" s="21">
        <v>45646</v>
      </c>
      <c r="O10" s="22" t="s">
        <v>23</v>
      </c>
    </row>
    <row r="11" spans="1:15" s="23" customFormat="1" ht="24.95" customHeight="1" x14ac:dyDescent="0.2">
      <c r="A11" s="15">
        <v>9</v>
      </c>
      <c r="B11" s="20">
        <v>6</v>
      </c>
      <c r="C11" s="16" t="s">
        <v>61</v>
      </c>
      <c r="D11" s="17">
        <v>10415.450000000001</v>
      </c>
      <c r="E11" s="17">
        <v>21284.13</v>
      </c>
      <c r="F11" s="18">
        <f>(D11-E11)/E11</f>
        <v>-0.51064713474311607</v>
      </c>
      <c r="G11" s="19">
        <v>1328</v>
      </c>
      <c r="H11" s="20">
        <v>39</v>
      </c>
      <c r="I11" s="20">
        <f t="shared" ref="I11:I23" si="1">G11/H11</f>
        <v>34.051282051282051</v>
      </c>
      <c r="J11" s="15">
        <v>12</v>
      </c>
      <c r="K11" s="15">
        <v>5</v>
      </c>
      <c r="L11" s="17">
        <v>405500.6</v>
      </c>
      <c r="M11" s="19">
        <v>52600</v>
      </c>
      <c r="N11" s="21">
        <v>45667</v>
      </c>
      <c r="O11" s="22" t="s">
        <v>43</v>
      </c>
    </row>
    <row r="12" spans="1:15" s="23" customFormat="1" ht="24.95" customHeight="1" x14ac:dyDescent="0.2">
      <c r="A12" s="15">
        <v>10</v>
      </c>
      <c r="B12" s="20" t="s">
        <v>53</v>
      </c>
      <c r="C12" s="16" t="s">
        <v>101</v>
      </c>
      <c r="D12" s="17">
        <v>9986.92</v>
      </c>
      <c r="E12" s="17" t="s">
        <v>13</v>
      </c>
      <c r="F12" s="18" t="s">
        <v>13</v>
      </c>
      <c r="G12" s="19">
        <v>1785</v>
      </c>
      <c r="H12" s="20">
        <v>84</v>
      </c>
      <c r="I12" s="20">
        <f t="shared" si="1"/>
        <v>21.25</v>
      </c>
      <c r="J12" s="20">
        <v>19</v>
      </c>
      <c r="K12" s="20">
        <v>1</v>
      </c>
      <c r="L12" s="17">
        <v>12825.3</v>
      </c>
      <c r="M12" s="19">
        <v>2262</v>
      </c>
      <c r="N12" s="21">
        <v>45695</v>
      </c>
      <c r="O12" s="22" t="s">
        <v>15</v>
      </c>
    </row>
    <row r="13" spans="1:15" s="2" customFormat="1" ht="24.95" customHeight="1" x14ac:dyDescent="0.2">
      <c r="A13" s="15">
        <v>11</v>
      </c>
      <c r="B13" s="11" t="s">
        <v>53</v>
      </c>
      <c r="C13" s="53" t="s">
        <v>112</v>
      </c>
      <c r="D13" s="8">
        <v>6557.68</v>
      </c>
      <c r="E13" s="8" t="s">
        <v>13</v>
      </c>
      <c r="F13" s="9" t="s">
        <v>13</v>
      </c>
      <c r="G13" s="10">
        <v>897</v>
      </c>
      <c r="H13" s="11">
        <v>38</v>
      </c>
      <c r="I13" s="11">
        <v>36</v>
      </c>
      <c r="J13" s="11">
        <v>4</v>
      </c>
      <c r="K13" s="11">
        <v>1</v>
      </c>
      <c r="L13" s="8">
        <v>7798.58</v>
      </c>
      <c r="M13" s="10">
        <v>1088</v>
      </c>
      <c r="N13" s="12">
        <v>45695</v>
      </c>
      <c r="O13" s="13" t="s">
        <v>113</v>
      </c>
    </row>
    <row r="14" spans="1:15" s="23" customFormat="1" ht="24.95" customHeight="1" x14ac:dyDescent="0.2">
      <c r="A14" s="15">
        <v>12</v>
      </c>
      <c r="B14" s="20">
        <v>8</v>
      </c>
      <c r="C14" s="24" t="s">
        <v>26</v>
      </c>
      <c r="D14" s="42">
        <v>6274.98</v>
      </c>
      <c r="E14" s="17">
        <v>10843.69</v>
      </c>
      <c r="F14" s="18">
        <f>(D14-E14)/E14</f>
        <v>-0.42132429090097567</v>
      </c>
      <c r="G14" s="43">
        <v>1064</v>
      </c>
      <c r="H14" s="20">
        <v>26</v>
      </c>
      <c r="I14" s="20">
        <f t="shared" si="1"/>
        <v>40.92307692307692</v>
      </c>
      <c r="J14" s="19">
        <v>7</v>
      </c>
      <c r="K14" s="19">
        <v>11</v>
      </c>
      <c r="L14" s="42">
        <v>1092325.79</v>
      </c>
      <c r="M14" s="43">
        <v>178311</v>
      </c>
      <c r="N14" s="21">
        <v>45625</v>
      </c>
      <c r="O14" s="22" t="s">
        <v>19</v>
      </c>
    </row>
    <row r="15" spans="1:15" s="23" customFormat="1" ht="24.95" customHeight="1" x14ac:dyDescent="0.2">
      <c r="A15" s="15">
        <v>13</v>
      </c>
      <c r="B15" s="20">
        <v>11</v>
      </c>
      <c r="C15" s="24" t="s">
        <v>27</v>
      </c>
      <c r="D15" s="17">
        <v>5816.03</v>
      </c>
      <c r="E15" s="17">
        <v>8140.25</v>
      </c>
      <c r="F15" s="18">
        <f>(D15-E15)/E15</f>
        <v>-0.28552194342925591</v>
      </c>
      <c r="G15" s="19">
        <v>875</v>
      </c>
      <c r="H15" s="20">
        <v>14</v>
      </c>
      <c r="I15" s="20">
        <f t="shared" si="1"/>
        <v>62.5</v>
      </c>
      <c r="J15" s="15">
        <v>6</v>
      </c>
      <c r="K15" s="15">
        <v>8</v>
      </c>
      <c r="L15" s="17">
        <v>336769.55</v>
      </c>
      <c r="M15" s="19">
        <v>54244</v>
      </c>
      <c r="N15" s="21">
        <v>45646</v>
      </c>
      <c r="O15" s="22" t="s">
        <v>19</v>
      </c>
    </row>
    <row r="16" spans="1:15" s="23" customFormat="1" ht="24.95" customHeight="1" x14ac:dyDescent="0.2">
      <c r="A16" s="15">
        <v>14</v>
      </c>
      <c r="B16" s="20">
        <v>15</v>
      </c>
      <c r="C16" s="24" t="s">
        <v>28</v>
      </c>
      <c r="D16" s="17">
        <v>3892</v>
      </c>
      <c r="E16" s="17">
        <v>5556</v>
      </c>
      <c r="F16" s="18">
        <f>(D16-E16)/E16</f>
        <v>-0.29949604031677468</v>
      </c>
      <c r="G16" s="19">
        <v>545</v>
      </c>
      <c r="H16" s="20">
        <v>7</v>
      </c>
      <c r="I16" s="20">
        <f t="shared" si="1"/>
        <v>77.857142857142861</v>
      </c>
      <c r="J16" s="15">
        <v>4</v>
      </c>
      <c r="K16" s="15">
        <v>7</v>
      </c>
      <c r="L16" s="17">
        <v>131845.9</v>
      </c>
      <c r="M16" s="19">
        <v>18563</v>
      </c>
      <c r="N16" s="21">
        <v>45653</v>
      </c>
      <c r="O16" s="22" t="s">
        <v>29</v>
      </c>
    </row>
    <row r="17" spans="1:15" s="23" customFormat="1" ht="24.95" customHeight="1" x14ac:dyDescent="0.2">
      <c r="A17" s="15">
        <v>15</v>
      </c>
      <c r="B17" s="20" t="s">
        <v>53</v>
      </c>
      <c r="C17" s="16" t="s">
        <v>102</v>
      </c>
      <c r="D17" s="17">
        <v>3533.23</v>
      </c>
      <c r="E17" s="17" t="s">
        <v>13</v>
      </c>
      <c r="F17" s="18" t="s">
        <v>13</v>
      </c>
      <c r="G17" s="19">
        <v>522</v>
      </c>
      <c r="H17" s="20">
        <v>42</v>
      </c>
      <c r="I17" s="20">
        <f t="shared" si="1"/>
        <v>12.428571428571429</v>
      </c>
      <c r="J17" s="20">
        <v>16</v>
      </c>
      <c r="K17" s="20">
        <v>1</v>
      </c>
      <c r="L17" s="17">
        <v>3533.23</v>
      </c>
      <c r="M17" s="19">
        <v>522</v>
      </c>
      <c r="N17" s="21">
        <v>45695</v>
      </c>
      <c r="O17" s="22" t="s">
        <v>103</v>
      </c>
    </row>
    <row r="18" spans="1:15" s="23" customFormat="1" ht="24.95" customHeight="1" x14ac:dyDescent="0.2">
      <c r="A18" s="15">
        <v>16</v>
      </c>
      <c r="B18" s="20">
        <v>13</v>
      </c>
      <c r="C18" s="16" t="s">
        <v>78</v>
      </c>
      <c r="D18" s="17">
        <v>2796.8</v>
      </c>
      <c r="E18" s="17">
        <v>6188</v>
      </c>
      <c r="F18" s="18">
        <f t="shared" ref="F18:F26" si="2">(D18-E18)/E18</f>
        <v>-0.54802844214608915</v>
      </c>
      <c r="G18" s="19">
        <v>400</v>
      </c>
      <c r="H18" s="20">
        <v>9</v>
      </c>
      <c r="I18" s="20">
        <f t="shared" si="1"/>
        <v>44.444444444444443</v>
      </c>
      <c r="J18" s="15">
        <v>5</v>
      </c>
      <c r="K18" s="15">
        <v>4</v>
      </c>
      <c r="L18" s="17">
        <v>47656</v>
      </c>
      <c r="M18" s="19">
        <v>7611</v>
      </c>
      <c r="N18" s="21">
        <v>45674</v>
      </c>
      <c r="O18" s="22" t="s">
        <v>29</v>
      </c>
    </row>
    <row r="19" spans="1:15" s="2" customFormat="1" ht="24.95" customHeight="1" x14ac:dyDescent="0.2">
      <c r="A19" s="15">
        <v>17</v>
      </c>
      <c r="B19" s="20">
        <v>12</v>
      </c>
      <c r="C19" s="16" t="s">
        <v>57</v>
      </c>
      <c r="D19" s="17">
        <v>2172.46</v>
      </c>
      <c r="E19" s="17">
        <v>6393.07</v>
      </c>
      <c r="F19" s="18">
        <f t="shared" si="2"/>
        <v>-0.66018516925358239</v>
      </c>
      <c r="G19" s="19">
        <v>288</v>
      </c>
      <c r="H19" s="20">
        <v>5</v>
      </c>
      <c r="I19" s="20">
        <f t="shared" si="1"/>
        <v>57.6</v>
      </c>
      <c r="J19" s="15">
        <v>3</v>
      </c>
      <c r="K19" s="15">
        <v>6</v>
      </c>
      <c r="L19" s="17">
        <v>228322.14</v>
      </c>
      <c r="M19" s="19">
        <v>30619</v>
      </c>
      <c r="N19" s="21">
        <v>45660</v>
      </c>
      <c r="O19" s="22" t="s">
        <v>32</v>
      </c>
    </row>
    <row r="20" spans="1:15" s="23" customFormat="1" ht="24.95" customHeight="1" x14ac:dyDescent="0.2">
      <c r="A20" s="15">
        <v>18</v>
      </c>
      <c r="B20" s="20">
        <v>9</v>
      </c>
      <c r="C20" s="16" t="s">
        <v>94</v>
      </c>
      <c r="D20" s="17">
        <v>1069.49</v>
      </c>
      <c r="E20" s="17">
        <v>10444.17</v>
      </c>
      <c r="F20" s="18">
        <f t="shared" si="2"/>
        <v>-0.89759933053560026</v>
      </c>
      <c r="G20" s="19">
        <v>151</v>
      </c>
      <c r="H20" s="20">
        <v>4</v>
      </c>
      <c r="I20" s="20">
        <f t="shared" si="1"/>
        <v>37.75</v>
      </c>
      <c r="J20" s="15">
        <v>2</v>
      </c>
      <c r="K20" s="15">
        <v>2</v>
      </c>
      <c r="L20" s="17">
        <v>14426.5</v>
      </c>
      <c r="M20" s="19">
        <v>2093</v>
      </c>
      <c r="N20" s="21">
        <v>45688</v>
      </c>
      <c r="O20" s="22" t="s">
        <v>15</v>
      </c>
    </row>
    <row r="21" spans="1:15" s="23" customFormat="1" ht="24.95" customHeight="1" x14ac:dyDescent="0.2">
      <c r="A21" s="15">
        <v>19</v>
      </c>
      <c r="B21" s="20">
        <v>10</v>
      </c>
      <c r="C21" s="16" t="s">
        <v>95</v>
      </c>
      <c r="D21" s="17">
        <v>970.1</v>
      </c>
      <c r="E21" s="17">
        <v>8461.6200000000008</v>
      </c>
      <c r="F21" s="18">
        <f t="shared" si="2"/>
        <v>-0.88535292296274237</v>
      </c>
      <c r="G21" s="19">
        <v>132</v>
      </c>
      <c r="H21" s="20">
        <v>6</v>
      </c>
      <c r="I21" s="20">
        <f t="shared" si="1"/>
        <v>22</v>
      </c>
      <c r="J21" s="15">
        <v>2</v>
      </c>
      <c r="K21" s="15">
        <v>2</v>
      </c>
      <c r="L21" s="17">
        <v>14039.34</v>
      </c>
      <c r="M21" s="19">
        <v>2016</v>
      </c>
      <c r="N21" s="21">
        <v>45688</v>
      </c>
      <c r="O21" s="22" t="s">
        <v>14</v>
      </c>
    </row>
    <row r="22" spans="1:15" s="23" customFormat="1" ht="24.95" customHeight="1" x14ac:dyDescent="0.2">
      <c r="A22" s="15">
        <v>20</v>
      </c>
      <c r="B22" s="20">
        <v>14</v>
      </c>
      <c r="C22" s="16" t="s">
        <v>91</v>
      </c>
      <c r="D22" s="17">
        <v>884.7</v>
      </c>
      <c r="E22" s="17">
        <v>5574.4</v>
      </c>
      <c r="F22" s="18">
        <f t="shared" si="2"/>
        <v>-0.84129233639494838</v>
      </c>
      <c r="G22" s="19">
        <v>159</v>
      </c>
      <c r="H22" s="20">
        <v>5</v>
      </c>
      <c r="I22" s="20">
        <f t="shared" si="1"/>
        <v>31.8</v>
      </c>
      <c r="J22" s="15">
        <v>5</v>
      </c>
      <c r="K22" s="15">
        <v>2</v>
      </c>
      <c r="L22" s="17">
        <v>7287.6</v>
      </c>
      <c r="M22" s="19">
        <v>1220</v>
      </c>
      <c r="N22" s="21">
        <v>45688</v>
      </c>
      <c r="O22" s="22" t="s">
        <v>48</v>
      </c>
    </row>
    <row r="23" spans="1:15" s="23" customFormat="1" ht="24.95" customHeight="1" x14ac:dyDescent="0.2">
      <c r="A23" s="15">
        <v>21</v>
      </c>
      <c r="B23" s="20">
        <v>23</v>
      </c>
      <c r="C23" s="16" t="s">
        <v>82</v>
      </c>
      <c r="D23" s="17">
        <v>402.7</v>
      </c>
      <c r="E23" s="17">
        <v>494.73</v>
      </c>
      <c r="F23" s="18">
        <f t="shared" si="2"/>
        <v>-0.18602065773250062</v>
      </c>
      <c r="G23" s="19">
        <v>82</v>
      </c>
      <c r="H23" s="20">
        <v>4</v>
      </c>
      <c r="I23" s="20">
        <f t="shared" si="1"/>
        <v>20.5</v>
      </c>
      <c r="J23" s="15">
        <v>3</v>
      </c>
      <c r="K23" s="15">
        <v>4</v>
      </c>
      <c r="L23" s="17">
        <v>16787.330000000002</v>
      </c>
      <c r="M23" s="19">
        <v>2772</v>
      </c>
      <c r="N23" s="21">
        <v>45674</v>
      </c>
      <c r="O23" s="22" t="s">
        <v>19</v>
      </c>
    </row>
    <row r="24" spans="1:15" s="2" customFormat="1" ht="24.95" customHeight="1" x14ac:dyDescent="0.2">
      <c r="A24" s="15">
        <v>22</v>
      </c>
      <c r="B24" s="20">
        <v>20</v>
      </c>
      <c r="C24" s="16" t="s">
        <v>52</v>
      </c>
      <c r="D24" s="17">
        <v>390</v>
      </c>
      <c r="E24" s="17">
        <v>815</v>
      </c>
      <c r="F24" s="18">
        <f t="shared" si="2"/>
        <v>-0.5214723926380368</v>
      </c>
      <c r="G24" s="19">
        <v>72</v>
      </c>
      <c r="H24" s="17" t="s">
        <v>13</v>
      </c>
      <c r="I24" s="17" t="s">
        <v>13</v>
      </c>
      <c r="J24" s="15">
        <v>2</v>
      </c>
      <c r="K24" s="15">
        <v>6</v>
      </c>
      <c r="L24" s="17">
        <v>62974</v>
      </c>
      <c r="M24" s="19">
        <v>9555</v>
      </c>
      <c r="N24" s="21">
        <v>45660</v>
      </c>
      <c r="O24" s="22" t="s">
        <v>16</v>
      </c>
    </row>
    <row r="25" spans="1:15" s="23" customFormat="1" ht="24.95" customHeight="1" x14ac:dyDescent="0.2">
      <c r="A25" s="15">
        <v>23</v>
      </c>
      <c r="B25" s="20">
        <v>21</v>
      </c>
      <c r="C25" s="16" t="s">
        <v>42</v>
      </c>
      <c r="D25" s="17">
        <v>256.10000000000002</v>
      </c>
      <c r="E25" s="17">
        <v>693.65</v>
      </c>
      <c r="F25" s="18">
        <f t="shared" si="2"/>
        <v>-0.63079362791032934</v>
      </c>
      <c r="G25" s="19">
        <v>43</v>
      </c>
      <c r="H25" s="20">
        <v>2</v>
      </c>
      <c r="I25" s="20">
        <f>G25/H25</f>
        <v>21.5</v>
      </c>
      <c r="J25" s="15">
        <v>2</v>
      </c>
      <c r="K25" s="20" t="s">
        <v>13</v>
      </c>
      <c r="L25" s="17">
        <v>8084.25</v>
      </c>
      <c r="M25" s="19">
        <v>1271</v>
      </c>
      <c r="N25" s="21">
        <v>45639</v>
      </c>
      <c r="O25" s="22" t="s">
        <v>43</v>
      </c>
    </row>
    <row r="26" spans="1:15" s="25" customFormat="1" ht="24.95" customHeight="1" x14ac:dyDescent="0.15">
      <c r="A26" s="15">
        <v>24</v>
      </c>
      <c r="B26" s="20">
        <v>19</v>
      </c>
      <c r="C26" s="24" t="s">
        <v>33</v>
      </c>
      <c r="D26" s="17">
        <v>241</v>
      </c>
      <c r="E26" s="17">
        <v>936.7</v>
      </c>
      <c r="F26" s="18">
        <f t="shared" si="2"/>
        <v>-0.74271378242767161</v>
      </c>
      <c r="G26" s="19">
        <v>45</v>
      </c>
      <c r="H26" s="20">
        <v>1</v>
      </c>
      <c r="I26" s="20">
        <f>G26/H26</f>
        <v>45</v>
      </c>
      <c r="J26" s="15">
        <v>1</v>
      </c>
      <c r="K26" s="15">
        <v>9</v>
      </c>
      <c r="L26" s="17">
        <v>70905.02</v>
      </c>
      <c r="M26" s="19">
        <v>10661</v>
      </c>
      <c r="N26" s="21">
        <v>45639</v>
      </c>
      <c r="O26" s="22" t="s">
        <v>14</v>
      </c>
    </row>
    <row r="27" spans="1:15" s="25" customFormat="1" ht="24.95" customHeight="1" x14ac:dyDescent="0.15">
      <c r="A27" s="15">
        <v>25</v>
      </c>
      <c r="B27" s="20" t="s">
        <v>13</v>
      </c>
      <c r="C27" s="16" t="s">
        <v>46</v>
      </c>
      <c r="D27" s="17">
        <v>207.15</v>
      </c>
      <c r="E27" s="17" t="s">
        <v>13</v>
      </c>
      <c r="F27" s="18" t="s">
        <v>13</v>
      </c>
      <c r="G27" s="19">
        <v>21</v>
      </c>
      <c r="H27" s="20">
        <v>1</v>
      </c>
      <c r="I27" s="20">
        <f>G27/H27</f>
        <v>21</v>
      </c>
      <c r="J27" s="20">
        <v>1</v>
      </c>
      <c r="K27" s="20" t="s">
        <v>13</v>
      </c>
      <c r="L27" s="17">
        <v>124557.18</v>
      </c>
      <c r="M27" s="19">
        <v>18667</v>
      </c>
      <c r="N27" s="21">
        <v>45548</v>
      </c>
      <c r="O27" s="22" t="s">
        <v>15</v>
      </c>
    </row>
    <row r="28" spans="1:15" s="25" customFormat="1" ht="24.75" customHeight="1" x14ac:dyDescent="0.15">
      <c r="A28" s="15">
        <v>26</v>
      </c>
      <c r="B28" s="20">
        <v>25</v>
      </c>
      <c r="C28" s="24" t="s">
        <v>38</v>
      </c>
      <c r="D28" s="17">
        <v>142</v>
      </c>
      <c r="E28" s="17">
        <v>287</v>
      </c>
      <c r="F28" s="18">
        <f>(D28-E28)/E28</f>
        <v>-0.50522648083623689</v>
      </c>
      <c r="G28" s="19">
        <v>34</v>
      </c>
      <c r="H28" s="20">
        <v>2</v>
      </c>
      <c r="I28" s="20">
        <f>G28/H28</f>
        <v>17</v>
      </c>
      <c r="J28" s="15">
        <v>2</v>
      </c>
      <c r="K28" s="15">
        <v>11</v>
      </c>
      <c r="L28" s="17">
        <v>86016.07</v>
      </c>
      <c r="M28" s="19">
        <v>13335</v>
      </c>
      <c r="N28" s="21">
        <v>45625</v>
      </c>
      <c r="O28" s="22" t="s">
        <v>15</v>
      </c>
    </row>
    <row r="29" spans="1:15" s="25" customFormat="1" ht="24.75" customHeight="1" x14ac:dyDescent="0.15">
      <c r="A29" s="15">
        <v>27</v>
      </c>
      <c r="B29" s="20" t="s">
        <v>13</v>
      </c>
      <c r="C29" s="16" t="s">
        <v>67</v>
      </c>
      <c r="D29" s="17">
        <v>117</v>
      </c>
      <c r="E29" s="18" t="s">
        <v>13</v>
      </c>
      <c r="F29" s="18" t="s">
        <v>13</v>
      </c>
      <c r="G29" s="19">
        <v>21</v>
      </c>
      <c r="H29" s="20" t="s">
        <v>13</v>
      </c>
      <c r="I29" s="20" t="s">
        <v>13</v>
      </c>
      <c r="J29" s="20">
        <v>1</v>
      </c>
      <c r="K29" s="20" t="s">
        <v>13</v>
      </c>
      <c r="L29" s="17">
        <v>12131</v>
      </c>
      <c r="M29" s="19">
        <v>1929</v>
      </c>
      <c r="N29" s="21">
        <v>45667</v>
      </c>
      <c r="O29" s="22" t="s">
        <v>16</v>
      </c>
    </row>
    <row r="30" spans="1:15" s="25" customFormat="1" ht="24.75" customHeight="1" x14ac:dyDescent="0.15">
      <c r="A30" s="15">
        <v>28</v>
      </c>
      <c r="B30" s="20">
        <v>26</v>
      </c>
      <c r="C30" s="16" t="s">
        <v>71</v>
      </c>
      <c r="D30" s="17">
        <v>13</v>
      </c>
      <c r="E30" s="17">
        <v>208</v>
      </c>
      <c r="F30" s="18">
        <f>(D30-E30)/E30</f>
        <v>-0.9375</v>
      </c>
      <c r="G30" s="19">
        <v>3</v>
      </c>
      <c r="H30" s="19">
        <v>1</v>
      </c>
      <c r="I30" s="20">
        <f>G30/H30</f>
        <v>3</v>
      </c>
      <c r="J30" s="20">
        <v>1</v>
      </c>
      <c r="K30" s="15">
        <v>5</v>
      </c>
      <c r="L30" s="17">
        <v>4824</v>
      </c>
      <c r="M30" s="19">
        <v>940</v>
      </c>
      <c r="N30" s="21">
        <v>45667</v>
      </c>
      <c r="O30" s="22" t="s">
        <v>72</v>
      </c>
    </row>
    <row r="31" spans="1:15" ht="24.75" customHeight="1" x14ac:dyDescent="0.15">
      <c r="A31" s="15">
        <v>29</v>
      </c>
      <c r="B31" s="20">
        <v>22</v>
      </c>
      <c r="C31" s="16" t="s">
        <v>77</v>
      </c>
      <c r="D31" s="17">
        <v>5</v>
      </c>
      <c r="E31" s="17">
        <v>672</v>
      </c>
      <c r="F31" s="18">
        <f>(D31-E31)/E31</f>
        <v>-0.99255952380952384</v>
      </c>
      <c r="G31" s="19">
        <v>1</v>
      </c>
      <c r="H31" s="20">
        <v>1</v>
      </c>
      <c r="I31" s="20">
        <f>G31/H31</f>
        <v>1</v>
      </c>
      <c r="J31" s="15">
        <v>1</v>
      </c>
      <c r="K31" s="15">
        <v>4</v>
      </c>
      <c r="L31" s="17">
        <v>23181.800000000003</v>
      </c>
      <c r="M31" s="19">
        <v>3768</v>
      </c>
      <c r="N31" s="21">
        <v>45674</v>
      </c>
      <c r="O31" s="22" t="s">
        <v>17</v>
      </c>
    </row>
    <row r="32" spans="1:15" ht="24.75" customHeight="1" x14ac:dyDescent="0.2">
      <c r="A32" s="27" t="s">
        <v>20</v>
      </c>
      <c r="B32" s="28" t="s">
        <v>20</v>
      </c>
      <c r="C32" s="29" t="s">
        <v>63</v>
      </c>
      <c r="D32" s="30">
        <f>SUBTOTAL(109,Table1324567[Pajamos 
(GBO)])</f>
        <v>535291.65999999992</v>
      </c>
      <c r="E32" s="30" t="s">
        <v>99</v>
      </c>
      <c r="F32" s="45">
        <f t="shared" ref="F32" si="3">(D32-E32)/E32</f>
        <v>-0.19080949033657602</v>
      </c>
      <c r="G32" s="47">
        <f>SUBTOTAL(109,Table1324567[Žiūrovų sk. 
(ADM)])</f>
        <v>71443</v>
      </c>
      <c r="H32" s="27"/>
      <c r="I32" s="27"/>
      <c r="J32" s="27"/>
      <c r="K32" s="27"/>
      <c r="L32" s="49"/>
      <c r="M32" s="50" t="s">
        <v>20</v>
      </c>
      <c r="N32" s="52"/>
      <c r="O32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9D5D-9E0E-4E71-AF0F-A49894D93A26}">
  <sheetPr>
    <pageSetUpPr fitToPage="1"/>
  </sheetPr>
  <dimension ref="A1:XFC33"/>
  <sheetViews>
    <sheetView topLeftCell="A3" zoomScale="60" zoomScaleNormal="60" workbookViewId="0">
      <selection activeCell="B31" sqref="B31:O31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412542.42</v>
      </c>
      <c r="E3" s="17">
        <v>364206.62</v>
      </c>
      <c r="F3" s="18">
        <f>(D3-E3)/E3</f>
        <v>0.13271532516350193</v>
      </c>
      <c r="G3" s="19">
        <v>50894</v>
      </c>
      <c r="H3" s="20">
        <v>304</v>
      </c>
      <c r="I3" s="20">
        <f t="shared" ref="I3:I8" si="0">G3/H3</f>
        <v>167.41447368421052</v>
      </c>
      <c r="J3" s="15">
        <v>20</v>
      </c>
      <c r="K3" s="15">
        <v>2</v>
      </c>
      <c r="L3" s="17">
        <v>1092555.69</v>
      </c>
      <c r="M3" s="19">
        <v>141273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79</v>
      </c>
      <c r="D4" s="17">
        <v>57570.74</v>
      </c>
      <c r="E4" s="17">
        <v>81332.67</v>
      </c>
      <c r="F4" s="18">
        <f>(D4-E4)/E4</f>
        <v>-0.2921572598071599</v>
      </c>
      <c r="G4" s="19">
        <v>9714</v>
      </c>
      <c r="H4" s="20">
        <v>132</v>
      </c>
      <c r="I4" s="20">
        <f t="shared" si="0"/>
        <v>73.590909090909093</v>
      </c>
      <c r="J4" s="15">
        <v>19</v>
      </c>
      <c r="K4" s="15">
        <v>2</v>
      </c>
      <c r="L4" s="17">
        <v>197097.79</v>
      </c>
      <c r="M4" s="19">
        <v>33646</v>
      </c>
      <c r="N4" s="21">
        <v>45681</v>
      </c>
      <c r="O4" s="15" t="s">
        <v>80</v>
      </c>
    </row>
    <row r="5" spans="1:15" s="23" customFormat="1" ht="24.95" customHeight="1" x14ac:dyDescent="0.2">
      <c r="A5" s="15">
        <v>3</v>
      </c>
      <c r="B5" s="20" t="s">
        <v>53</v>
      </c>
      <c r="C5" s="16" t="s">
        <v>93</v>
      </c>
      <c r="D5" s="17">
        <v>32928.839999999997</v>
      </c>
      <c r="E5" s="17" t="s">
        <v>13</v>
      </c>
      <c r="F5" s="18" t="s">
        <v>13</v>
      </c>
      <c r="G5" s="19">
        <v>4625</v>
      </c>
      <c r="H5" s="20">
        <v>72</v>
      </c>
      <c r="I5" s="20">
        <f t="shared" si="0"/>
        <v>64.236111111111114</v>
      </c>
      <c r="J5" s="15">
        <v>18</v>
      </c>
      <c r="K5" s="15">
        <v>1</v>
      </c>
      <c r="L5" s="17">
        <v>36587.870000000003</v>
      </c>
      <c r="M5" s="19">
        <v>5175</v>
      </c>
      <c r="N5" s="21">
        <v>45688</v>
      </c>
      <c r="O5" s="22" t="s">
        <v>15</v>
      </c>
    </row>
    <row r="6" spans="1:15" s="2" customFormat="1" ht="24.95" customHeight="1" x14ac:dyDescent="0.2">
      <c r="A6" s="15">
        <v>4</v>
      </c>
      <c r="B6" s="20" t="s">
        <v>53</v>
      </c>
      <c r="C6" s="16" t="s">
        <v>92</v>
      </c>
      <c r="D6" s="17">
        <v>22087.1</v>
      </c>
      <c r="E6" s="17" t="s">
        <v>13</v>
      </c>
      <c r="F6" s="18" t="s">
        <v>13</v>
      </c>
      <c r="G6" s="19">
        <v>4002</v>
      </c>
      <c r="H6" s="20">
        <v>98</v>
      </c>
      <c r="I6" s="20">
        <f t="shared" si="0"/>
        <v>40.836734693877553</v>
      </c>
      <c r="J6" s="15">
        <v>17</v>
      </c>
      <c r="K6" s="15">
        <v>1</v>
      </c>
      <c r="L6" s="17">
        <v>22087.1</v>
      </c>
      <c r="M6" s="19">
        <v>4002</v>
      </c>
      <c r="N6" s="21">
        <v>45688</v>
      </c>
      <c r="O6" s="22" t="s">
        <v>17</v>
      </c>
    </row>
    <row r="7" spans="1:15" s="23" customFormat="1" ht="24.95" customHeight="1" x14ac:dyDescent="0.2">
      <c r="A7" s="15">
        <v>5</v>
      </c>
      <c r="B7" s="20">
        <v>5</v>
      </c>
      <c r="C7" s="24" t="s">
        <v>24</v>
      </c>
      <c r="D7" s="17">
        <v>21556.38</v>
      </c>
      <c r="E7" s="17">
        <v>29514.44</v>
      </c>
      <c r="F7" s="18">
        <f>(D7-E7)/E7</f>
        <v>-0.26963276281033954</v>
      </c>
      <c r="G7" s="19">
        <v>3684</v>
      </c>
      <c r="H7" s="20">
        <v>69</v>
      </c>
      <c r="I7" s="20">
        <f t="shared" si="0"/>
        <v>53.391304347826086</v>
      </c>
      <c r="J7" s="15">
        <v>17</v>
      </c>
      <c r="K7" s="15">
        <v>6</v>
      </c>
      <c r="L7" s="17">
        <v>642886.81999999995</v>
      </c>
      <c r="M7" s="19">
        <v>108003</v>
      </c>
      <c r="N7" s="21">
        <v>45653</v>
      </c>
      <c r="O7" s="22" t="s">
        <v>25</v>
      </c>
    </row>
    <row r="8" spans="1:15" s="23" customFormat="1" ht="24.95" customHeight="1" x14ac:dyDescent="0.2">
      <c r="A8" s="15">
        <v>6</v>
      </c>
      <c r="B8" s="20">
        <v>4</v>
      </c>
      <c r="C8" s="16" t="s">
        <v>61</v>
      </c>
      <c r="D8" s="17">
        <v>21284.13</v>
      </c>
      <c r="E8" s="17">
        <v>38412.82</v>
      </c>
      <c r="F8" s="18">
        <f>(D8-E8)/E8</f>
        <v>-0.44591076624939274</v>
      </c>
      <c r="G8" s="19">
        <v>2708</v>
      </c>
      <c r="H8" s="20">
        <v>56</v>
      </c>
      <c r="I8" s="20">
        <f t="shared" si="0"/>
        <v>48.357142857142854</v>
      </c>
      <c r="J8" s="15">
        <v>15</v>
      </c>
      <c r="K8" s="15">
        <v>4</v>
      </c>
      <c r="L8" s="17">
        <v>385751.5</v>
      </c>
      <c r="M8" s="19">
        <v>49729</v>
      </c>
      <c r="N8" s="21">
        <v>45667</v>
      </c>
      <c r="O8" s="22" t="s">
        <v>43</v>
      </c>
    </row>
    <row r="9" spans="1:15" s="23" customFormat="1" ht="24.95" customHeight="1" x14ac:dyDescent="0.2">
      <c r="A9" s="15">
        <v>7</v>
      </c>
      <c r="B9" s="20">
        <v>3</v>
      </c>
      <c r="C9" s="24" t="s">
        <v>22</v>
      </c>
      <c r="D9" s="17">
        <v>21002</v>
      </c>
      <c r="E9" s="17">
        <v>46513</v>
      </c>
      <c r="F9" s="18">
        <f>(D9-E9)/E9</f>
        <v>-0.5484703201255563</v>
      </c>
      <c r="G9" s="19">
        <v>2720</v>
      </c>
      <c r="H9" s="17" t="s">
        <v>13</v>
      </c>
      <c r="I9" s="17" t="s">
        <v>13</v>
      </c>
      <c r="J9" s="17" t="s">
        <v>13</v>
      </c>
      <c r="K9" s="15">
        <v>7</v>
      </c>
      <c r="L9" s="17">
        <v>1066810</v>
      </c>
      <c r="M9" s="19">
        <v>139337</v>
      </c>
      <c r="N9" s="21">
        <v>45646</v>
      </c>
      <c r="O9" s="22" t="s">
        <v>23</v>
      </c>
    </row>
    <row r="10" spans="1:15" s="23" customFormat="1" ht="24.95" customHeight="1" x14ac:dyDescent="0.2">
      <c r="A10" s="15">
        <v>8</v>
      </c>
      <c r="B10" s="20">
        <v>6</v>
      </c>
      <c r="C10" s="24" t="s">
        <v>26</v>
      </c>
      <c r="D10" s="42">
        <v>10843.69</v>
      </c>
      <c r="E10" s="17">
        <v>18672.39</v>
      </c>
      <c r="F10" s="18">
        <f>(D10-E10)/E10</f>
        <v>-0.41926609287830852</v>
      </c>
      <c r="G10" s="43">
        <v>1782</v>
      </c>
      <c r="H10" s="20">
        <v>38</v>
      </c>
      <c r="I10" s="20">
        <f t="shared" ref="I10:I21" si="1">G10/H10</f>
        <v>46.89473684210526</v>
      </c>
      <c r="J10" s="19">
        <v>10</v>
      </c>
      <c r="K10" s="19">
        <v>10</v>
      </c>
      <c r="L10" s="42">
        <v>1084523.1200000001</v>
      </c>
      <c r="M10" s="43">
        <v>176930</v>
      </c>
      <c r="N10" s="21">
        <v>45625</v>
      </c>
      <c r="O10" s="22" t="s">
        <v>19</v>
      </c>
    </row>
    <row r="11" spans="1:15" s="2" customFormat="1" ht="24.95" customHeight="1" x14ac:dyDescent="0.2">
      <c r="A11" s="15">
        <v>9</v>
      </c>
      <c r="B11" s="20" t="s">
        <v>53</v>
      </c>
      <c r="C11" s="16" t="s">
        <v>94</v>
      </c>
      <c r="D11" s="17">
        <v>10444.17</v>
      </c>
      <c r="E11" s="17" t="s">
        <v>13</v>
      </c>
      <c r="F11" s="18" t="s">
        <v>13</v>
      </c>
      <c r="G11" s="19">
        <v>1386</v>
      </c>
      <c r="H11" s="20">
        <v>43</v>
      </c>
      <c r="I11" s="20">
        <f t="shared" si="1"/>
        <v>32.232558139534881</v>
      </c>
      <c r="J11" s="15">
        <v>13</v>
      </c>
      <c r="K11" s="15">
        <v>1</v>
      </c>
      <c r="L11" s="17">
        <v>10444.17</v>
      </c>
      <c r="M11" s="19">
        <v>1386</v>
      </c>
      <c r="N11" s="21">
        <v>45688</v>
      </c>
      <c r="O11" s="22" t="s">
        <v>15</v>
      </c>
    </row>
    <row r="12" spans="1:15" s="2" customFormat="1" ht="24.95" customHeight="1" x14ac:dyDescent="0.2">
      <c r="A12" s="15">
        <v>10</v>
      </c>
      <c r="B12" s="20" t="s">
        <v>53</v>
      </c>
      <c r="C12" s="16" t="s">
        <v>95</v>
      </c>
      <c r="D12" s="17">
        <v>8461.6200000000008</v>
      </c>
      <c r="E12" s="17" t="s">
        <v>13</v>
      </c>
      <c r="F12" s="18" t="s">
        <v>13</v>
      </c>
      <c r="G12" s="19">
        <v>1100</v>
      </c>
      <c r="H12" s="20">
        <v>47</v>
      </c>
      <c r="I12" s="20">
        <f t="shared" si="1"/>
        <v>23.404255319148938</v>
      </c>
      <c r="J12" s="15">
        <v>10</v>
      </c>
      <c r="K12" s="15">
        <v>1</v>
      </c>
      <c r="L12" s="17">
        <v>9577.27</v>
      </c>
      <c r="M12" s="19">
        <v>1240</v>
      </c>
      <c r="N12" s="21">
        <v>45688</v>
      </c>
      <c r="O12" s="22" t="s">
        <v>14</v>
      </c>
    </row>
    <row r="13" spans="1:15" s="23" customFormat="1" ht="24.95" customHeight="1" x14ac:dyDescent="0.2">
      <c r="A13" s="15">
        <v>11</v>
      </c>
      <c r="B13" s="20">
        <v>8</v>
      </c>
      <c r="C13" s="24" t="s">
        <v>27</v>
      </c>
      <c r="D13" s="17">
        <v>8140.25</v>
      </c>
      <c r="E13" s="17">
        <v>11702.31</v>
      </c>
      <c r="F13" s="18">
        <f>(D13-E13)/E13</f>
        <v>-0.30438947524035848</v>
      </c>
      <c r="G13" s="19">
        <v>1294</v>
      </c>
      <c r="H13" s="20">
        <v>23</v>
      </c>
      <c r="I13" s="20">
        <f t="shared" si="1"/>
        <v>56.260869565217391</v>
      </c>
      <c r="J13" s="15">
        <v>9</v>
      </c>
      <c r="K13" s="15">
        <v>7</v>
      </c>
      <c r="L13" s="17">
        <v>329876.90999999997</v>
      </c>
      <c r="M13" s="19">
        <v>53141</v>
      </c>
      <c r="N13" s="21">
        <v>45646</v>
      </c>
      <c r="O13" s="22" t="s">
        <v>19</v>
      </c>
    </row>
    <row r="14" spans="1:15" s="23" customFormat="1" ht="24.95" customHeight="1" x14ac:dyDescent="0.2">
      <c r="A14" s="15">
        <v>12</v>
      </c>
      <c r="B14" s="20">
        <v>7</v>
      </c>
      <c r="C14" s="16" t="s">
        <v>57</v>
      </c>
      <c r="D14" s="17">
        <v>6393.07</v>
      </c>
      <c r="E14" s="17">
        <v>14948.91</v>
      </c>
      <c r="F14" s="18">
        <f>(D14-E14)/E14</f>
        <v>-0.57233871901028233</v>
      </c>
      <c r="G14" s="19">
        <v>833</v>
      </c>
      <c r="H14" s="20">
        <v>21</v>
      </c>
      <c r="I14" s="20">
        <f t="shared" si="1"/>
        <v>39.666666666666664</v>
      </c>
      <c r="J14" s="15">
        <v>8</v>
      </c>
      <c r="K14" s="15">
        <v>5</v>
      </c>
      <c r="L14" s="17">
        <v>222561.48</v>
      </c>
      <c r="M14" s="19">
        <v>29717</v>
      </c>
      <c r="N14" s="21">
        <v>45660</v>
      </c>
      <c r="O14" s="22" t="s">
        <v>32</v>
      </c>
    </row>
    <row r="15" spans="1:15" s="23" customFormat="1" ht="24.95" customHeight="1" x14ac:dyDescent="0.2">
      <c r="A15" s="15">
        <v>13</v>
      </c>
      <c r="B15" s="20">
        <v>9</v>
      </c>
      <c r="C15" s="16" t="s">
        <v>78</v>
      </c>
      <c r="D15" s="17">
        <v>6188</v>
      </c>
      <c r="E15" s="17">
        <v>8517.6</v>
      </c>
      <c r="F15" s="18">
        <f>(D15-E15)/E15</f>
        <v>-0.27350427350427353</v>
      </c>
      <c r="G15" s="19">
        <v>874</v>
      </c>
      <c r="H15" s="20">
        <v>15</v>
      </c>
      <c r="I15" s="20">
        <f t="shared" si="1"/>
        <v>58.266666666666666</v>
      </c>
      <c r="J15" s="15">
        <v>10</v>
      </c>
      <c r="K15" s="15">
        <v>3</v>
      </c>
      <c r="L15" s="17">
        <v>43477.599999999999</v>
      </c>
      <c r="M15" s="19">
        <v>7004</v>
      </c>
      <c r="N15" s="21">
        <v>45674</v>
      </c>
      <c r="O15" s="22" t="s">
        <v>29</v>
      </c>
    </row>
    <row r="16" spans="1:15" s="23" customFormat="1" ht="24.95" customHeight="1" x14ac:dyDescent="0.2">
      <c r="A16" s="15">
        <v>14</v>
      </c>
      <c r="B16" s="11" t="s">
        <v>53</v>
      </c>
      <c r="C16" s="16" t="s">
        <v>91</v>
      </c>
      <c r="D16" s="17">
        <v>5574.4</v>
      </c>
      <c r="E16" s="17" t="s">
        <v>13</v>
      </c>
      <c r="F16" s="18" t="s">
        <v>13</v>
      </c>
      <c r="G16" s="19">
        <v>945</v>
      </c>
      <c r="H16" s="11">
        <v>19</v>
      </c>
      <c r="I16" s="11">
        <f t="shared" si="1"/>
        <v>49.736842105263158</v>
      </c>
      <c r="J16" s="7">
        <v>7</v>
      </c>
      <c r="K16" s="7">
        <v>1</v>
      </c>
      <c r="L16" s="17">
        <v>5574.4</v>
      </c>
      <c r="M16" s="19">
        <v>945</v>
      </c>
      <c r="N16" s="12">
        <v>45688</v>
      </c>
      <c r="O16" s="13" t="s">
        <v>48</v>
      </c>
    </row>
    <row r="17" spans="1:15" s="23" customFormat="1" ht="24.95" customHeight="1" x14ac:dyDescent="0.2">
      <c r="A17" s="15">
        <v>15</v>
      </c>
      <c r="B17" s="20">
        <v>10</v>
      </c>
      <c r="C17" s="24" t="s">
        <v>28</v>
      </c>
      <c r="D17" s="17">
        <v>5556</v>
      </c>
      <c r="E17" s="17">
        <v>6733.3000000000029</v>
      </c>
      <c r="F17" s="18">
        <f>(D17-E17)/E17</f>
        <v>-0.17484740023465498</v>
      </c>
      <c r="G17" s="19">
        <v>768</v>
      </c>
      <c r="H17" s="20">
        <v>14</v>
      </c>
      <c r="I17" s="20">
        <f t="shared" si="1"/>
        <v>54.857142857142854</v>
      </c>
      <c r="J17" s="15">
        <v>5</v>
      </c>
      <c r="K17" s="15">
        <v>6</v>
      </c>
      <c r="L17" s="17">
        <v>126369</v>
      </c>
      <c r="M17" s="19">
        <v>17774</v>
      </c>
      <c r="N17" s="21">
        <v>45653</v>
      </c>
      <c r="O17" s="22" t="s">
        <v>29</v>
      </c>
    </row>
    <row r="18" spans="1:15" s="2" customFormat="1" ht="24.95" customHeight="1" x14ac:dyDescent="0.2">
      <c r="A18" s="15">
        <v>16</v>
      </c>
      <c r="B18" s="11" t="s">
        <v>56</v>
      </c>
      <c r="C18" s="16" t="s">
        <v>96</v>
      </c>
      <c r="D18" s="17">
        <v>2763.38</v>
      </c>
      <c r="E18" s="17" t="s">
        <v>13</v>
      </c>
      <c r="F18" s="18" t="s">
        <v>13</v>
      </c>
      <c r="G18" s="19">
        <v>459</v>
      </c>
      <c r="H18" s="11">
        <v>6</v>
      </c>
      <c r="I18" s="11">
        <f t="shared" si="1"/>
        <v>76.5</v>
      </c>
      <c r="J18" s="7">
        <v>6</v>
      </c>
      <c r="K18" s="7">
        <v>0</v>
      </c>
      <c r="L18" s="17">
        <v>2763.38</v>
      </c>
      <c r="M18" s="19">
        <v>459</v>
      </c>
      <c r="N18" s="12" t="s">
        <v>58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15</v>
      </c>
      <c r="C19" s="24" t="s">
        <v>31</v>
      </c>
      <c r="D19" s="17">
        <v>2240.1999999999998</v>
      </c>
      <c r="E19" s="17">
        <v>1791.62</v>
      </c>
      <c r="F19" s="18">
        <f>(D19-E19)/E19</f>
        <v>0.25037675399917392</v>
      </c>
      <c r="G19" s="19">
        <v>344</v>
      </c>
      <c r="H19" s="20">
        <v>7</v>
      </c>
      <c r="I19" s="20">
        <f t="shared" si="1"/>
        <v>49.142857142857146</v>
      </c>
      <c r="J19" s="15">
        <v>3</v>
      </c>
      <c r="K19" s="15">
        <v>9</v>
      </c>
      <c r="L19" s="17">
        <v>202520.37</v>
      </c>
      <c r="M19" s="19">
        <v>31390</v>
      </c>
      <c r="N19" s="21">
        <v>45632</v>
      </c>
      <c r="O19" s="22" t="s">
        <v>32</v>
      </c>
    </row>
    <row r="20" spans="1:15" s="23" customFormat="1" ht="24.95" customHeight="1" x14ac:dyDescent="0.2">
      <c r="A20" s="15">
        <v>18</v>
      </c>
      <c r="B20" s="20">
        <v>13</v>
      </c>
      <c r="C20" s="16" t="s">
        <v>55</v>
      </c>
      <c r="D20" s="17">
        <v>1101.5999999999999</v>
      </c>
      <c r="E20" s="17">
        <v>2990.27</v>
      </c>
      <c r="F20" s="18">
        <f>(D20-E20)/E20</f>
        <v>-0.6316051727770402</v>
      </c>
      <c r="G20" s="19">
        <v>189</v>
      </c>
      <c r="H20" s="20">
        <v>10</v>
      </c>
      <c r="I20" s="20">
        <f t="shared" si="1"/>
        <v>18.899999999999999</v>
      </c>
      <c r="J20" s="15">
        <v>5</v>
      </c>
      <c r="K20" s="15">
        <v>4</v>
      </c>
      <c r="L20" s="17">
        <v>33494.17</v>
      </c>
      <c r="M20" s="19">
        <v>6371</v>
      </c>
      <c r="N20" s="21" t="s">
        <v>69</v>
      </c>
      <c r="O20" s="22" t="s">
        <v>15</v>
      </c>
    </row>
    <row r="21" spans="1:15" s="2" customFormat="1" ht="24.95" customHeight="1" x14ac:dyDescent="0.2">
      <c r="A21" s="15">
        <v>19</v>
      </c>
      <c r="B21" s="20">
        <v>17</v>
      </c>
      <c r="C21" s="24" t="s">
        <v>33</v>
      </c>
      <c r="D21" s="17">
        <v>936.7</v>
      </c>
      <c r="E21" s="17">
        <v>583.1</v>
      </c>
      <c r="F21" s="18">
        <f>(D21-E21)/E21</f>
        <v>0.60641399416909625</v>
      </c>
      <c r="G21" s="19">
        <v>130</v>
      </c>
      <c r="H21" s="20">
        <v>2</v>
      </c>
      <c r="I21" s="20">
        <f t="shared" si="1"/>
        <v>65</v>
      </c>
      <c r="J21" s="15">
        <v>2</v>
      </c>
      <c r="K21" s="15">
        <v>8</v>
      </c>
      <c r="L21" s="17">
        <v>70009.52</v>
      </c>
      <c r="M21" s="19">
        <v>10522</v>
      </c>
      <c r="N21" s="21">
        <v>45639</v>
      </c>
      <c r="O21" s="22" t="s">
        <v>14</v>
      </c>
    </row>
    <row r="22" spans="1:15" s="2" customFormat="1" ht="24.95" customHeight="1" x14ac:dyDescent="0.2">
      <c r="A22" s="15">
        <v>20</v>
      </c>
      <c r="B22" s="20">
        <v>12</v>
      </c>
      <c r="C22" s="16" t="s">
        <v>52</v>
      </c>
      <c r="D22" s="17">
        <v>815</v>
      </c>
      <c r="E22" s="17">
        <v>3487</v>
      </c>
      <c r="F22" s="18">
        <f>(D22-E22)/E22</f>
        <v>-0.76627473472899343</v>
      </c>
      <c r="G22" s="19">
        <v>134</v>
      </c>
      <c r="H22" s="17" t="s">
        <v>13</v>
      </c>
      <c r="I22" s="17" t="s">
        <v>13</v>
      </c>
      <c r="J22" s="15">
        <v>2</v>
      </c>
      <c r="K22" s="15">
        <v>5</v>
      </c>
      <c r="L22" s="17">
        <v>62340</v>
      </c>
      <c r="M22" s="19">
        <v>9451</v>
      </c>
      <c r="N22" s="21">
        <v>45660</v>
      </c>
      <c r="O22" s="22" t="s">
        <v>16</v>
      </c>
    </row>
    <row r="23" spans="1:15" s="2" customFormat="1" ht="24.95" customHeight="1" x14ac:dyDescent="0.2">
      <c r="A23" s="15">
        <v>21</v>
      </c>
      <c r="B23" s="20"/>
      <c r="C23" s="16" t="s">
        <v>42</v>
      </c>
      <c r="D23" s="17">
        <v>693.65</v>
      </c>
      <c r="E23" s="17" t="s">
        <v>13</v>
      </c>
      <c r="F23" s="18" t="s">
        <v>13</v>
      </c>
      <c r="G23" s="19">
        <v>98</v>
      </c>
      <c r="H23" s="20">
        <v>4</v>
      </c>
      <c r="I23" s="20">
        <f>G23/H23</f>
        <v>24.5</v>
      </c>
      <c r="J23" s="15">
        <v>3</v>
      </c>
      <c r="K23" s="15" t="s">
        <v>13</v>
      </c>
      <c r="L23" s="17">
        <v>7723.75</v>
      </c>
      <c r="M23" s="19">
        <v>1211</v>
      </c>
      <c r="N23" s="21">
        <v>45639</v>
      </c>
      <c r="O23" s="22" t="s">
        <v>43</v>
      </c>
    </row>
    <row r="24" spans="1:15" s="2" customFormat="1" ht="24.95" customHeight="1" x14ac:dyDescent="0.2">
      <c r="A24" s="15">
        <v>22</v>
      </c>
      <c r="B24" s="20">
        <v>11</v>
      </c>
      <c r="C24" s="16" t="s">
        <v>77</v>
      </c>
      <c r="D24" s="17">
        <v>672</v>
      </c>
      <c r="E24" s="17">
        <v>5562.97</v>
      </c>
      <c r="F24" s="18">
        <f>(D24-E24)/E24</f>
        <v>-0.87920121805438467</v>
      </c>
      <c r="G24" s="19">
        <v>132</v>
      </c>
      <c r="H24" s="20">
        <v>2</v>
      </c>
      <c r="I24" s="20">
        <f>G24/H24</f>
        <v>66</v>
      </c>
      <c r="J24" s="15">
        <v>1</v>
      </c>
      <c r="K24" s="15">
        <v>3</v>
      </c>
      <c r="L24" s="17">
        <v>23078.800000000003</v>
      </c>
      <c r="M24" s="19">
        <v>3747</v>
      </c>
      <c r="N24" s="21">
        <v>45674</v>
      </c>
      <c r="O24" s="22" t="s">
        <v>17</v>
      </c>
    </row>
    <row r="25" spans="1:15" s="25" customFormat="1" ht="24.95" customHeight="1" x14ac:dyDescent="0.15">
      <c r="A25" s="15">
        <v>23</v>
      </c>
      <c r="B25" s="20">
        <v>14</v>
      </c>
      <c r="C25" s="16" t="s">
        <v>82</v>
      </c>
      <c r="D25" s="17">
        <v>494.73</v>
      </c>
      <c r="E25" s="17">
        <v>2642.26</v>
      </c>
      <c r="F25" s="18">
        <f>(D25-E25)/E25</f>
        <v>-0.81276255932421493</v>
      </c>
      <c r="G25" s="19">
        <v>79</v>
      </c>
      <c r="H25" s="20">
        <v>5</v>
      </c>
      <c r="I25" s="20">
        <f>G25/H25</f>
        <v>15.8</v>
      </c>
      <c r="J25" s="15">
        <v>3</v>
      </c>
      <c r="K25" s="15">
        <v>3</v>
      </c>
      <c r="L25" s="17">
        <v>16012.11</v>
      </c>
      <c r="M25" s="19">
        <v>2547</v>
      </c>
      <c r="N25" s="21">
        <v>45674</v>
      </c>
      <c r="O25" s="22" t="s">
        <v>19</v>
      </c>
    </row>
    <row r="26" spans="1:15" ht="24.95" customHeight="1" x14ac:dyDescent="0.15">
      <c r="A26" s="15">
        <v>24</v>
      </c>
      <c r="B26" s="20" t="s">
        <v>13</v>
      </c>
      <c r="C26" s="16" t="s">
        <v>97</v>
      </c>
      <c r="D26" s="17">
        <v>296</v>
      </c>
      <c r="E26" s="17" t="s">
        <v>13</v>
      </c>
      <c r="F26" s="18" t="s">
        <v>13</v>
      </c>
      <c r="G26" s="19">
        <v>83</v>
      </c>
      <c r="H26" s="20">
        <v>1</v>
      </c>
      <c r="I26" s="20">
        <f>G26/H26</f>
        <v>83</v>
      </c>
      <c r="J26" s="15">
        <v>1</v>
      </c>
      <c r="K26" s="15" t="s">
        <v>13</v>
      </c>
      <c r="L26" s="17">
        <v>193314.53</v>
      </c>
      <c r="M26" s="19">
        <v>48295</v>
      </c>
      <c r="N26" s="21">
        <v>44659</v>
      </c>
      <c r="O26" s="22" t="s">
        <v>15</v>
      </c>
    </row>
    <row r="27" spans="1:15" s="25" customFormat="1" ht="24.75" customHeight="1" x14ac:dyDescent="0.15">
      <c r="A27" s="15">
        <v>25</v>
      </c>
      <c r="B27" s="20">
        <v>25</v>
      </c>
      <c r="C27" s="24" t="s">
        <v>38</v>
      </c>
      <c r="D27" s="17">
        <v>287</v>
      </c>
      <c r="E27" s="17">
        <v>184.5</v>
      </c>
      <c r="F27" s="18">
        <f>(D27-E27)/E27</f>
        <v>0.55555555555555558</v>
      </c>
      <c r="G27" s="19">
        <v>57</v>
      </c>
      <c r="H27" s="20">
        <v>3</v>
      </c>
      <c r="I27" s="20">
        <f>G27/H27</f>
        <v>19</v>
      </c>
      <c r="J27" s="15">
        <v>2</v>
      </c>
      <c r="K27" s="15">
        <v>10</v>
      </c>
      <c r="L27" s="17">
        <v>85749.07</v>
      </c>
      <c r="M27" s="19">
        <v>13278</v>
      </c>
      <c r="N27" s="21">
        <v>45625</v>
      </c>
      <c r="O27" s="22" t="s">
        <v>15</v>
      </c>
    </row>
    <row r="28" spans="1:15" s="25" customFormat="1" ht="24.75" customHeight="1" x14ac:dyDescent="0.15">
      <c r="A28" s="15">
        <v>26</v>
      </c>
      <c r="B28" s="20">
        <v>24</v>
      </c>
      <c r="C28" s="16" t="s">
        <v>71</v>
      </c>
      <c r="D28" s="17">
        <v>208</v>
      </c>
      <c r="E28" s="17">
        <v>202</v>
      </c>
      <c r="F28" s="18">
        <f>(D28-E28)/E28</f>
        <v>2.9702970297029702E-2</v>
      </c>
      <c r="G28" s="19">
        <v>42</v>
      </c>
      <c r="H28" s="17" t="s">
        <v>13</v>
      </c>
      <c r="I28" s="18" t="s">
        <v>13</v>
      </c>
      <c r="J28" s="18" t="s">
        <v>13</v>
      </c>
      <c r="K28" s="15">
        <v>4</v>
      </c>
      <c r="L28" s="17">
        <v>4917</v>
      </c>
      <c r="M28" s="19">
        <v>1140</v>
      </c>
      <c r="N28" s="21">
        <v>45667</v>
      </c>
      <c r="O28" s="22" t="s">
        <v>72</v>
      </c>
    </row>
    <row r="29" spans="1:15" s="25" customFormat="1" ht="24.75" customHeight="1" x14ac:dyDescent="0.15">
      <c r="A29" s="15">
        <v>27</v>
      </c>
      <c r="B29" s="20">
        <v>18</v>
      </c>
      <c r="C29" s="24" t="s">
        <v>37</v>
      </c>
      <c r="D29" s="17">
        <v>206.8</v>
      </c>
      <c r="E29" s="17">
        <v>559.20000000000005</v>
      </c>
      <c r="F29" s="18">
        <f>(D29-E29)/E29</f>
        <v>-0.6301859799713877</v>
      </c>
      <c r="G29" s="19">
        <v>26</v>
      </c>
      <c r="H29" s="20">
        <v>2</v>
      </c>
      <c r="I29" s="20">
        <f>G29/H29</f>
        <v>13</v>
      </c>
      <c r="J29" s="15">
        <v>1</v>
      </c>
      <c r="K29" s="15">
        <v>11</v>
      </c>
      <c r="L29" s="17">
        <v>85118.10000000002</v>
      </c>
      <c r="M29" s="19">
        <v>12042</v>
      </c>
      <c r="N29" s="21">
        <v>45618</v>
      </c>
      <c r="O29" s="22" t="s">
        <v>17</v>
      </c>
    </row>
    <row r="30" spans="1:15" ht="24.75" customHeight="1" x14ac:dyDescent="0.15">
      <c r="A30" s="15">
        <v>28</v>
      </c>
      <c r="B30" s="20">
        <v>29</v>
      </c>
      <c r="C30" s="16" t="s">
        <v>54</v>
      </c>
      <c r="D30" s="17">
        <v>137</v>
      </c>
      <c r="E30" s="17">
        <v>20</v>
      </c>
      <c r="F30" s="18">
        <f>(D30-E30)/E30</f>
        <v>5.85</v>
      </c>
      <c r="G30" s="19">
        <v>27</v>
      </c>
      <c r="H30" s="20">
        <v>1</v>
      </c>
      <c r="I30" s="20">
        <f>G30/H30</f>
        <v>27</v>
      </c>
      <c r="J30" s="15">
        <v>1</v>
      </c>
      <c r="K30" s="15">
        <v>5</v>
      </c>
      <c r="L30" s="17">
        <v>7710.14</v>
      </c>
      <c r="M30" s="19">
        <v>1133</v>
      </c>
      <c r="N30" s="21">
        <v>45660</v>
      </c>
      <c r="O30" s="22" t="s">
        <v>15</v>
      </c>
    </row>
    <row r="31" spans="1:15" s="25" customFormat="1" ht="24.75" customHeight="1" x14ac:dyDescent="0.15">
      <c r="A31" s="15">
        <v>29</v>
      </c>
      <c r="B31" s="17" t="s">
        <v>13</v>
      </c>
      <c r="C31" s="16" t="s">
        <v>49</v>
      </c>
      <c r="D31" s="17">
        <v>87</v>
      </c>
      <c r="E31" s="17" t="s">
        <v>13</v>
      </c>
      <c r="F31" s="18" t="s">
        <v>13</v>
      </c>
      <c r="G31" s="19">
        <v>16</v>
      </c>
      <c r="H31" s="20">
        <v>1</v>
      </c>
      <c r="I31" s="20">
        <f>G31/H31</f>
        <v>16</v>
      </c>
      <c r="J31" s="15">
        <v>1</v>
      </c>
      <c r="K31" s="18" t="s">
        <v>13</v>
      </c>
      <c r="L31" s="17">
        <v>130598.60000000003</v>
      </c>
      <c r="M31" s="19">
        <v>19326</v>
      </c>
      <c r="N31" s="21">
        <v>45562</v>
      </c>
      <c r="O31" s="22" t="s">
        <v>17</v>
      </c>
    </row>
    <row r="32" spans="1:15" s="25" customFormat="1" ht="24.75" customHeight="1" x14ac:dyDescent="0.15">
      <c r="A32" s="15">
        <v>30</v>
      </c>
      <c r="B32" s="20">
        <v>26</v>
      </c>
      <c r="C32" s="16" t="s">
        <v>68</v>
      </c>
      <c r="D32" s="17">
        <v>3</v>
      </c>
      <c r="E32" s="17">
        <v>183.5</v>
      </c>
      <c r="F32" s="18">
        <f>(D32-E32)/E32</f>
        <v>-0.98365122615803813</v>
      </c>
      <c r="G32" s="19">
        <v>1</v>
      </c>
      <c r="H32" s="20">
        <v>1</v>
      </c>
      <c r="I32" s="20">
        <f>G32/H32</f>
        <v>1</v>
      </c>
      <c r="J32" s="20">
        <v>1</v>
      </c>
      <c r="K32" s="18" t="s">
        <v>13</v>
      </c>
      <c r="L32" s="17">
        <v>1381.08</v>
      </c>
      <c r="M32" s="19">
        <v>262</v>
      </c>
      <c r="N32" s="21">
        <v>45667</v>
      </c>
      <c r="O32" s="22" t="s">
        <v>17</v>
      </c>
    </row>
    <row r="33" spans="1:15" ht="24.75" customHeight="1" x14ac:dyDescent="0.2">
      <c r="A33" s="27" t="s">
        <v>20</v>
      </c>
      <c r="B33" s="28" t="s">
        <v>20</v>
      </c>
      <c r="C33" s="29" t="s">
        <v>89</v>
      </c>
      <c r="D33" s="30">
        <f>SUBTOTAL(109,Table132456[Pajamos 
(GBO)])</f>
        <v>661514.86999999988</v>
      </c>
      <c r="E33" s="30" t="s">
        <v>90</v>
      </c>
      <c r="F33" s="45">
        <f t="shared" ref="F33" si="2">(D33-E33)/E33</f>
        <v>3.0623345625752509E-2</v>
      </c>
      <c r="G33" s="47">
        <f>SUBTOTAL(109,Table132456[Žiūrovų sk. 
(ADM)])</f>
        <v>89146</v>
      </c>
      <c r="H33" s="27"/>
      <c r="I33" s="27"/>
      <c r="J33" s="27"/>
      <c r="K33" s="27"/>
      <c r="L33" s="49"/>
      <c r="M33" s="50" t="s">
        <v>20</v>
      </c>
      <c r="N33" s="52"/>
      <c r="O33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9939-0713-4E98-AA04-C63A78293E18}">
  <sheetPr>
    <pageSetUpPr fitToPage="1"/>
  </sheetPr>
  <dimension ref="A1:XFC33"/>
  <sheetViews>
    <sheetView zoomScale="60" zoomScaleNormal="60" workbookViewId="0">
      <selection activeCell="A5" sqref="A5:XFD5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7" t="s">
        <v>53</v>
      </c>
      <c r="C3" s="53" t="s">
        <v>86</v>
      </c>
      <c r="D3" s="8">
        <v>364206.62</v>
      </c>
      <c r="E3" s="8" t="s">
        <v>13</v>
      </c>
      <c r="F3" s="9" t="s">
        <v>13</v>
      </c>
      <c r="G3" s="10">
        <v>45313</v>
      </c>
      <c r="H3" s="11">
        <v>281</v>
      </c>
      <c r="I3" s="11">
        <f>G3/H3</f>
        <v>161.25622775800713</v>
      </c>
      <c r="J3" s="7">
        <v>21</v>
      </c>
      <c r="K3" s="7">
        <v>1</v>
      </c>
      <c r="L3" s="8">
        <v>453455.29</v>
      </c>
      <c r="M3" s="10">
        <v>57948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7" t="s">
        <v>53</v>
      </c>
      <c r="C4" s="53" t="s">
        <v>79</v>
      </c>
      <c r="D4" s="8">
        <v>81332.67</v>
      </c>
      <c r="E4" s="8">
        <v>45747.43</v>
      </c>
      <c r="F4" s="9">
        <f t="shared" ref="F4:F21" si="0">(D4-E4)/E4</f>
        <v>0.77786314990809313</v>
      </c>
      <c r="G4" s="10">
        <v>13713</v>
      </c>
      <c r="H4" s="11">
        <v>177</v>
      </c>
      <c r="I4" s="11">
        <f>G4/H4</f>
        <v>77.474576271186436</v>
      </c>
      <c r="J4" s="7">
        <v>19</v>
      </c>
      <c r="K4" s="7">
        <v>1</v>
      </c>
      <c r="L4" s="8">
        <v>127240.1</v>
      </c>
      <c r="M4" s="10">
        <v>21594</v>
      </c>
      <c r="N4" s="12">
        <v>45681</v>
      </c>
      <c r="O4" s="7" t="s">
        <v>80</v>
      </c>
    </row>
    <row r="5" spans="1:15" s="2" customFormat="1" ht="24.95" customHeight="1" x14ac:dyDescent="0.2">
      <c r="A5" s="7">
        <v>3</v>
      </c>
      <c r="B5" s="7">
        <v>2</v>
      </c>
      <c r="C5" s="14" t="s">
        <v>22</v>
      </c>
      <c r="D5" s="8">
        <v>46513</v>
      </c>
      <c r="E5" s="8">
        <v>80092</v>
      </c>
      <c r="F5" s="9">
        <f t="shared" si="0"/>
        <v>-0.41925535634020877</v>
      </c>
      <c r="G5" s="10">
        <v>5723</v>
      </c>
      <c r="H5" s="8" t="s">
        <v>13</v>
      </c>
      <c r="I5" s="8" t="s">
        <v>13</v>
      </c>
      <c r="J5" s="8" t="s">
        <v>13</v>
      </c>
      <c r="K5" s="7">
        <v>6</v>
      </c>
      <c r="L5" s="8">
        <v>1036940</v>
      </c>
      <c r="M5" s="10">
        <v>135328</v>
      </c>
      <c r="N5" s="12">
        <v>45646</v>
      </c>
      <c r="O5" s="13" t="s">
        <v>23</v>
      </c>
    </row>
    <row r="6" spans="1:15" s="2" customFormat="1" ht="24.95" customHeight="1" x14ac:dyDescent="0.2">
      <c r="A6" s="7">
        <v>4</v>
      </c>
      <c r="B6" s="7">
        <v>1</v>
      </c>
      <c r="C6" s="53" t="s">
        <v>61</v>
      </c>
      <c r="D6" s="8">
        <v>38412.82</v>
      </c>
      <c r="E6" s="8">
        <v>96346.85</v>
      </c>
      <c r="F6" s="9">
        <f t="shared" si="0"/>
        <v>-0.60130694464842394</v>
      </c>
      <c r="G6" s="10">
        <v>4936</v>
      </c>
      <c r="H6" s="11">
        <v>85</v>
      </c>
      <c r="I6" s="11">
        <f t="shared" ref="I6:I13" si="1">G6/H6</f>
        <v>58.070588235294117</v>
      </c>
      <c r="J6" s="7">
        <v>20</v>
      </c>
      <c r="K6" s="7">
        <v>3</v>
      </c>
      <c r="L6" s="8">
        <v>348769.43</v>
      </c>
      <c r="M6" s="10">
        <v>44702</v>
      </c>
      <c r="N6" s="12">
        <v>45667</v>
      </c>
      <c r="O6" s="13" t="s">
        <v>43</v>
      </c>
    </row>
    <row r="7" spans="1:15" s="2" customFormat="1" ht="24.95" customHeight="1" x14ac:dyDescent="0.2">
      <c r="A7" s="7">
        <v>5</v>
      </c>
      <c r="B7" s="7">
        <v>3</v>
      </c>
      <c r="C7" s="14" t="s">
        <v>24</v>
      </c>
      <c r="D7" s="8">
        <v>29514.44</v>
      </c>
      <c r="E7" s="8">
        <v>59060.36</v>
      </c>
      <c r="F7" s="9">
        <f t="shared" si="0"/>
        <v>-0.50026650701079378</v>
      </c>
      <c r="G7" s="10">
        <v>5055</v>
      </c>
      <c r="H7" s="11">
        <v>93</v>
      </c>
      <c r="I7" s="11">
        <f t="shared" si="1"/>
        <v>54.354838709677416</v>
      </c>
      <c r="J7" s="7">
        <v>20</v>
      </c>
      <c r="K7" s="7">
        <v>5</v>
      </c>
      <c r="L7" s="8">
        <v>617292.52</v>
      </c>
      <c r="M7" s="10">
        <v>103545</v>
      </c>
      <c r="N7" s="12">
        <v>45653</v>
      </c>
      <c r="O7" s="13" t="s">
        <v>25</v>
      </c>
    </row>
    <row r="8" spans="1:15" s="2" customFormat="1" ht="24.95" customHeight="1" x14ac:dyDescent="0.2">
      <c r="A8" s="7">
        <v>6</v>
      </c>
      <c r="B8" s="7">
        <v>5</v>
      </c>
      <c r="C8" s="14" t="s">
        <v>26</v>
      </c>
      <c r="D8" s="54">
        <v>18672.39</v>
      </c>
      <c r="E8" s="8">
        <v>27058.46</v>
      </c>
      <c r="F8" s="9">
        <f t="shared" si="0"/>
        <v>-0.30992414202434287</v>
      </c>
      <c r="G8" s="55">
        <v>3222</v>
      </c>
      <c r="H8" s="11">
        <v>58</v>
      </c>
      <c r="I8" s="11">
        <f t="shared" si="1"/>
        <v>55.551724137931032</v>
      </c>
      <c r="J8" s="10">
        <v>14</v>
      </c>
      <c r="K8" s="10">
        <v>9</v>
      </c>
      <c r="L8" s="54">
        <v>1071343.28</v>
      </c>
      <c r="M8" s="55">
        <v>174688</v>
      </c>
      <c r="N8" s="12">
        <v>45625</v>
      </c>
      <c r="O8" s="13" t="s">
        <v>19</v>
      </c>
    </row>
    <row r="9" spans="1:15" s="2" customFormat="1" ht="24.95" customHeight="1" x14ac:dyDescent="0.2">
      <c r="A9" s="7">
        <v>7</v>
      </c>
      <c r="B9" s="7">
        <v>6</v>
      </c>
      <c r="C9" s="53" t="s">
        <v>57</v>
      </c>
      <c r="D9" s="8">
        <v>14948.91</v>
      </c>
      <c r="E9" s="8">
        <v>23447.62</v>
      </c>
      <c r="F9" s="9">
        <f t="shared" si="0"/>
        <v>-0.36245512337712738</v>
      </c>
      <c r="G9" s="10">
        <v>1921</v>
      </c>
      <c r="H9" s="11">
        <v>47</v>
      </c>
      <c r="I9" s="11">
        <f t="shared" si="1"/>
        <v>40.872340425531917</v>
      </c>
      <c r="J9" s="7">
        <v>11</v>
      </c>
      <c r="K9" s="7">
        <v>4</v>
      </c>
      <c r="L9" s="8">
        <v>209793.01</v>
      </c>
      <c r="M9" s="10">
        <v>27904</v>
      </c>
      <c r="N9" s="12">
        <v>45660</v>
      </c>
      <c r="O9" s="13" t="s">
        <v>32</v>
      </c>
    </row>
    <row r="10" spans="1:15" s="2" customFormat="1" ht="24.95" customHeight="1" x14ac:dyDescent="0.2">
      <c r="A10" s="7">
        <v>8</v>
      </c>
      <c r="B10" s="7">
        <v>8</v>
      </c>
      <c r="C10" s="14" t="s">
        <v>27</v>
      </c>
      <c r="D10" s="8">
        <v>11702.31</v>
      </c>
      <c r="E10" s="8">
        <v>17753.39</v>
      </c>
      <c r="F10" s="9">
        <f t="shared" si="0"/>
        <v>-0.34084081969697055</v>
      </c>
      <c r="G10" s="10">
        <v>1853</v>
      </c>
      <c r="H10" s="11">
        <v>39</v>
      </c>
      <c r="I10" s="11">
        <f t="shared" si="1"/>
        <v>47.512820512820511</v>
      </c>
      <c r="J10" s="7">
        <v>13</v>
      </c>
      <c r="K10" s="7">
        <v>6</v>
      </c>
      <c r="L10" s="8">
        <v>320453.25</v>
      </c>
      <c r="M10" s="10">
        <v>51590</v>
      </c>
      <c r="N10" s="12">
        <v>45646</v>
      </c>
      <c r="O10" s="13" t="s">
        <v>19</v>
      </c>
    </row>
    <row r="11" spans="1:15" s="2" customFormat="1" ht="24.95" customHeight="1" x14ac:dyDescent="0.2">
      <c r="A11" s="7">
        <v>9</v>
      </c>
      <c r="B11" s="7">
        <v>7</v>
      </c>
      <c r="C11" s="53" t="s">
        <v>78</v>
      </c>
      <c r="D11" s="8">
        <v>8517.6</v>
      </c>
      <c r="E11" s="8">
        <v>18179</v>
      </c>
      <c r="F11" s="9">
        <f t="shared" si="0"/>
        <v>-0.53145937620331152</v>
      </c>
      <c r="G11" s="10">
        <v>1162</v>
      </c>
      <c r="H11" s="11">
        <v>17</v>
      </c>
      <c r="I11" s="11">
        <f t="shared" si="1"/>
        <v>68.352941176470594</v>
      </c>
      <c r="J11" s="7">
        <v>10</v>
      </c>
      <c r="K11" s="7">
        <v>2</v>
      </c>
      <c r="L11" s="8">
        <v>33531.599999999999</v>
      </c>
      <c r="M11" s="10">
        <v>5420</v>
      </c>
      <c r="N11" s="12">
        <v>45674</v>
      </c>
      <c r="O11" s="13" t="s">
        <v>29</v>
      </c>
    </row>
    <row r="12" spans="1:15" s="2" customFormat="1" ht="24.95" customHeight="1" x14ac:dyDescent="0.2">
      <c r="A12" s="7">
        <v>10</v>
      </c>
      <c r="B12" s="7">
        <v>9</v>
      </c>
      <c r="C12" s="14" t="s">
        <v>28</v>
      </c>
      <c r="D12" s="8">
        <v>6733.3000000000029</v>
      </c>
      <c r="E12" s="8">
        <v>10492</v>
      </c>
      <c r="F12" s="9">
        <f t="shared" si="0"/>
        <v>-0.35824437666793718</v>
      </c>
      <c r="G12" s="10">
        <v>945</v>
      </c>
      <c r="H12" s="11">
        <v>11</v>
      </c>
      <c r="I12" s="11">
        <f t="shared" si="1"/>
        <v>85.909090909090907</v>
      </c>
      <c r="J12" s="7">
        <v>7</v>
      </c>
      <c r="K12" s="7">
        <v>5</v>
      </c>
      <c r="L12" s="8">
        <v>118476</v>
      </c>
      <c r="M12" s="10">
        <v>16603</v>
      </c>
      <c r="N12" s="12">
        <v>45653</v>
      </c>
      <c r="O12" s="13" t="s">
        <v>29</v>
      </c>
    </row>
    <row r="13" spans="1:15" s="2" customFormat="1" ht="24.95" customHeight="1" x14ac:dyDescent="0.2">
      <c r="A13" s="7">
        <v>11</v>
      </c>
      <c r="B13" s="7">
        <v>10</v>
      </c>
      <c r="C13" s="53" t="s">
        <v>77</v>
      </c>
      <c r="D13" s="8">
        <v>5562.97</v>
      </c>
      <c r="E13" s="8">
        <v>10069.790000000001</v>
      </c>
      <c r="F13" s="9">
        <f t="shared" si="0"/>
        <v>-0.44755848930315334</v>
      </c>
      <c r="G13" s="10">
        <v>816</v>
      </c>
      <c r="H13" s="11">
        <v>19</v>
      </c>
      <c r="I13" s="11">
        <f t="shared" si="1"/>
        <v>42.94736842105263</v>
      </c>
      <c r="J13" s="7">
        <v>10</v>
      </c>
      <c r="K13" s="7">
        <v>2</v>
      </c>
      <c r="L13" s="8">
        <v>20976.100000000002</v>
      </c>
      <c r="M13" s="10">
        <v>3371</v>
      </c>
      <c r="N13" s="12">
        <v>45674</v>
      </c>
      <c r="O13" s="13" t="s">
        <v>17</v>
      </c>
    </row>
    <row r="14" spans="1:15" s="2" customFormat="1" ht="24.95" customHeight="1" x14ac:dyDescent="0.2">
      <c r="A14" s="7">
        <v>12</v>
      </c>
      <c r="B14" s="7">
        <v>13</v>
      </c>
      <c r="C14" s="53" t="s">
        <v>52</v>
      </c>
      <c r="D14" s="8">
        <v>3487</v>
      </c>
      <c r="E14" s="8">
        <v>6873</v>
      </c>
      <c r="F14" s="9">
        <f t="shared" si="0"/>
        <v>-0.49265240797322857</v>
      </c>
      <c r="G14" s="10">
        <v>488</v>
      </c>
      <c r="H14" s="8" t="s">
        <v>13</v>
      </c>
      <c r="I14" s="8" t="s">
        <v>13</v>
      </c>
      <c r="J14" s="7">
        <v>5</v>
      </c>
      <c r="K14" s="7">
        <v>4</v>
      </c>
      <c r="L14" s="8">
        <v>60017</v>
      </c>
      <c r="M14" s="10">
        <v>9020</v>
      </c>
      <c r="N14" s="12">
        <v>45660</v>
      </c>
      <c r="O14" s="13" t="s">
        <v>16</v>
      </c>
    </row>
    <row r="15" spans="1:15" s="2" customFormat="1" ht="24.95" customHeight="1" x14ac:dyDescent="0.2">
      <c r="A15" s="7">
        <v>13</v>
      </c>
      <c r="B15" s="7">
        <v>11</v>
      </c>
      <c r="C15" s="53" t="s">
        <v>55</v>
      </c>
      <c r="D15" s="8">
        <v>2990.27</v>
      </c>
      <c r="E15" s="8">
        <v>9748.0300000000007</v>
      </c>
      <c r="F15" s="9">
        <f t="shared" si="0"/>
        <v>-0.69324366051397046</v>
      </c>
      <c r="G15" s="10">
        <v>541</v>
      </c>
      <c r="H15" s="11">
        <v>30</v>
      </c>
      <c r="I15" s="11">
        <f t="shared" ref="I15:I20" si="2">G15/H15</f>
        <v>18.033333333333335</v>
      </c>
      <c r="J15" s="7">
        <v>12</v>
      </c>
      <c r="K15" s="7">
        <v>3</v>
      </c>
      <c r="L15" s="8">
        <v>31912.36</v>
      </c>
      <c r="M15" s="10">
        <v>6074</v>
      </c>
      <c r="N15" s="12" t="s">
        <v>69</v>
      </c>
      <c r="O15" s="13" t="s">
        <v>15</v>
      </c>
    </row>
    <row r="16" spans="1:15" s="23" customFormat="1" ht="24.95" customHeight="1" x14ac:dyDescent="0.2">
      <c r="A16" s="7">
        <v>14</v>
      </c>
      <c r="B16" s="7">
        <v>12</v>
      </c>
      <c r="C16" s="53" t="s">
        <v>82</v>
      </c>
      <c r="D16" s="8">
        <v>2642.26</v>
      </c>
      <c r="E16" s="8">
        <v>8434.89</v>
      </c>
      <c r="F16" s="9">
        <f t="shared" si="0"/>
        <v>-0.68674635946645413</v>
      </c>
      <c r="G16" s="10">
        <v>368</v>
      </c>
      <c r="H16" s="11">
        <v>23</v>
      </c>
      <c r="I16" s="11">
        <f t="shared" si="2"/>
        <v>16</v>
      </c>
      <c r="J16" s="7">
        <v>9</v>
      </c>
      <c r="K16" s="7">
        <v>2</v>
      </c>
      <c r="L16" s="8">
        <v>14182.58</v>
      </c>
      <c r="M16" s="10">
        <v>2244</v>
      </c>
      <c r="N16" s="12">
        <v>45674</v>
      </c>
      <c r="O16" s="13" t="s">
        <v>19</v>
      </c>
    </row>
    <row r="17" spans="1:15" s="2" customFormat="1" ht="24.95" customHeight="1" x14ac:dyDescent="0.2">
      <c r="A17" s="7">
        <v>15</v>
      </c>
      <c r="B17" s="7">
        <v>15</v>
      </c>
      <c r="C17" s="14" t="s">
        <v>31</v>
      </c>
      <c r="D17" s="8">
        <v>1791.62</v>
      </c>
      <c r="E17" s="8">
        <v>5278.16</v>
      </c>
      <c r="F17" s="9">
        <f t="shared" si="0"/>
        <v>-0.66055974051563426</v>
      </c>
      <c r="G17" s="10">
        <v>299</v>
      </c>
      <c r="H17" s="11">
        <v>6</v>
      </c>
      <c r="I17" s="11">
        <f t="shared" si="2"/>
        <v>49.833333333333336</v>
      </c>
      <c r="J17" s="7">
        <v>3</v>
      </c>
      <c r="K17" s="7">
        <v>8</v>
      </c>
      <c r="L17" s="8">
        <v>199767.67</v>
      </c>
      <c r="M17" s="10">
        <v>30950</v>
      </c>
      <c r="N17" s="12">
        <v>45632</v>
      </c>
      <c r="O17" s="13" t="s">
        <v>32</v>
      </c>
    </row>
    <row r="18" spans="1:15" s="2" customFormat="1" ht="24.95" customHeight="1" x14ac:dyDescent="0.2">
      <c r="A18" s="7">
        <v>16</v>
      </c>
      <c r="B18" s="7">
        <v>17</v>
      </c>
      <c r="C18" s="14" t="s">
        <v>30</v>
      </c>
      <c r="D18" s="8">
        <v>1121.5999999999999</v>
      </c>
      <c r="E18" s="8">
        <v>2616.5700000000002</v>
      </c>
      <c r="F18" s="9">
        <f t="shared" si="0"/>
        <v>-0.57134722174449759</v>
      </c>
      <c r="G18" s="10">
        <v>146</v>
      </c>
      <c r="H18" s="11">
        <v>3</v>
      </c>
      <c r="I18" s="11">
        <f t="shared" si="2"/>
        <v>48.666666666666664</v>
      </c>
      <c r="J18" s="7">
        <v>2</v>
      </c>
      <c r="K18" s="7">
        <v>11</v>
      </c>
      <c r="L18" s="8">
        <v>716787.95</v>
      </c>
      <c r="M18" s="10">
        <v>87425</v>
      </c>
      <c r="N18" s="12">
        <v>45611</v>
      </c>
      <c r="O18" s="13" t="s">
        <v>25</v>
      </c>
    </row>
    <row r="19" spans="1:15" s="2" customFormat="1" ht="24.95" customHeight="1" x14ac:dyDescent="0.2">
      <c r="A19" s="7">
        <v>17</v>
      </c>
      <c r="B19" s="7">
        <v>19</v>
      </c>
      <c r="C19" s="14" t="s">
        <v>33</v>
      </c>
      <c r="D19" s="8">
        <v>583.1</v>
      </c>
      <c r="E19" s="8">
        <v>1111.3</v>
      </c>
      <c r="F19" s="9">
        <f t="shared" si="0"/>
        <v>-0.47529919913614682</v>
      </c>
      <c r="G19" s="10">
        <v>102</v>
      </c>
      <c r="H19" s="11">
        <v>3</v>
      </c>
      <c r="I19" s="11">
        <f t="shared" si="2"/>
        <v>34</v>
      </c>
      <c r="J19" s="7">
        <v>3</v>
      </c>
      <c r="K19" s="7">
        <v>7</v>
      </c>
      <c r="L19" s="8">
        <v>68248.320000000007</v>
      </c>
      <c r="M19" s="10">
        <v>10271</v>
      </c>
      <c r="N19" s="12">
        <v>45639</v>
      </c>
      <c r="O19" s="13" t="s">
        <v>14</v>
      </c>
    </row>
    <row r="20" spans="1:15" s="2" customFormat="1" ht="24.95" customHeight="1" x14ac:dyDescent="0.2">
      <c r="A20" s="7">
        <v>18</v>
      </c>
      <c r="B20" s="7">
        <v>22</v>
      </c>
      <c r="C20" s="14" t="s">
        <v>37</v>
      </c>
      <c r="D20" s="8">
        <v>559.20000000000005</v>
      </c>
      <c r="E20" s="8">
        <v>239.6</v>
      </c>
      <c r="F20" s="9">
        <f t="shared" si="0"/>
        <v>1.3338898163606012</v>
      </c>
      <c r="G20" s="10">
        <v>101</v>
      </c>
      <c r="H20" s="11">
        <v>3</v>
      </c>
      <c r="I20" s="11">
        <f t="shared" si="2"/>
        <v>33.666666666666664</v>
      </c>
      <c r="J20" s="7">
        <v>1</v>
      </c>
      <c r="K20" s="7">
        <v>10</v>
      </c>
      <c r="L20" s="8">
        <v>84911.300000000017</v>
      </c>
      <c r="M20" s="10">
        <v>12016</v>
      </c>
      <c r="N20" s="12">
        <v>45618</v>
      </c>
      <c r="O20" s="13" t="s">
        <v>17</v>
      </c>
    </row>
    <row r="21" spans="1:15" s="2" customFormat="1" ht="24.95" customHeight="1" x14ac:dyDescent="0.2">
      <c r="A21" s="7">
        <v>19</v>
      </c>
      <c r="B21" s="7">
        <v>25</v>
      </c>
      <c r="C21" s="14" t="s">
        <v>39</v>
      </c>
      <c r="D21" s="8">
        <v>490</v>
      </c>
      <c r="E21" s="8">
        <v>56</v>
      </c>
      <c r="F21" s="9">
        <f t="shared" si="0"/>
        <v>7.75</v>
      </c>
      <c r="G21" s="10">
        <v>81</v>
      </c>
      <c r="H21" s="8" t="s">
        <v>13</v>
      </c>
      <c r="I21" s="8" t="s">
        <v>13</v>
      </c>
      <c r="J21" s="7">
        <v>2</v>
      </c>
      <c r="K21" s="7">
        <v>8</v>
      </c>
      <c r="L21" s="8">
        <v>43782</v>
      </c>
      <c r="M21" s="10">
        <v>6311</v>
      </c>
      <c r="N21" s="12">
        <v>45632</v>
      </c>
      <c r="O21" s="13" t="s">
        <v>16</v>
      </c>
    </row>
    <row r="22" spans="1:15" s="2" customFormat="1" ht="24.95" customHeight="1" x14ac:dyDescent="0.2">
      <c r="A22" s="7">
        <v>20</v>
      </c>
      <c r="B22" s="8"/>
      <c r="C22" s="53" t="s">
        <v>42</v>
      </c>
      <c r="D22" s="8">
        <v>412.1</v>
      </c>
      <c r="E22" s="8" t="s">
        <v>13</v>
      </c>
      <c r="F22" s="9" t="s">
        <v>13</v>
      </c>
      <c r="G22" s="10">
        <v>67</v>
      </c>
      <c r="H22" s="11">
        <v>4</v>
      </c>
      <c r="I22" s="11">
        <f>G22/H22</f>
        <v>16.75</v>
      </c>
      <c r="J22" s="7">
        <v>3</v>
      </c>
      <c r="K22" s="7" t="s">
        <v>13</v>
      </c>
      <c r="L22" s="8">
        <v>6685.6</v>
      </c>
      <c r="M22" s="10">
        <v>1071</v>
      </c>
      <c r="N22" s="12">
        <v>45639</v>
      </c>
      <c r="O22" s="13" t="s">
        <v>43</v>
      </c>
    </row>
    <row r="23" spans="1:15" s="2" customFormat="1" ht="24.95" customHeight="1" x14ac:dyDescent="0.2">
      <c r="A23" s="7">
        <v>21</v>
      </c>
      <c r="B23" s="7">
        <v>18</v>
      </c>
      <c r="C23" s="53" t="s">
        <v>67</v>
      </c>
      <c r="D23" s="8">
        <v>348</v>
      </c>
      <c r="E23" s="8">
        <v>1772</v>
      </c>
      <c r="F23" s="9">
        <f>(D23-E23)/E23</f>
        <v>-0.80361173814898423</v>
      </c>
      <c r="G23" s="10">
        <v>69</v>
      </c>
      <c r="H23" s="9" t="s">
        <v>13</v>
      </c>
      <c r="I23" s="9" t="s">
        <v>13</v>
      </c>
      <c r="J23" s="7">
        <v>2</v>
      </c>
      <c r="K23" s="7">
        <v>3</v>
      </c>
      <c r="L23" s="8">
        <v>11710</v>
      </c>
      <c r="M23" s="10">
        <v>1856</v>
      </c>
      <c r="N23" s="12">
        <v>45667</v>
      </c>
      <c r="O23" s="13" t="s">
        <v>16</v>
      </c>
    </row>
    <row r="24" spans="1:15" s="2" customFormat="1" ht="24.95" customHeight="1" x14ac:dyDescent="0.2">
      <c r="A24" s="7">
        <v>22</v>
      </c>
      <c r="B24" s="7">
        <v>16</v>
      </c>
      <c r="C24" s="53" t="s">
        <v>70</v>
      </c>
      <c r="D24" s="8">
        <v>262</v>
      </c>
      <c r="E24" s="8">
        <v>3907.71</v>
      </c>
      <c r="F24" s="9">
        <f>(D24-E24)/E24</f>
        <v>-0.93295305946449458</v>
      </c>
      <c r="G24" s="10">
        <v>36</v>
      </c>
      <c r="H24" s="11">
        <v>1</v>
      </c>
      <c r="I24" s="11">
        <f t="shared" ref="I24:I32" si="3">G24/H24</f>
        <v>36</v>
      </c>
      <c r="J24" s="7">
        <v>1</v>
      </c>
      <c r="K24" s="7">
        <v>3</v>
      </c>
      <c r="L24" s="8">
        <v>22700.560000000001</v>
      </c>
      <c r="M24" s="10">
        <v>3202</v>
      </c>
      <c r="N24" s="12">
        <v>45667</v>
      </c>
      <c r="O24" s="13" t="s">
        <v>15</v>
      </c>
    </row>
    <row r="25" spans="1:15" s="25" customFormat="1" ht="24.95" customHeight="1" x14ac:dyDescent="0.15">
      <c r="A25" s="7">
        <v>23</v>
      </c>
      <c r="B25" s="8" t="s">
        <v>13</v>
      </c>
      <c r="C25" s="53" t="s">
        <v>87</v>
      </c>
      <c r="D25" s="8">
        <v>236.49</v>
      </c>
      <c r="E25" s="8" t="s">
        <v>13</v>
      </c>
      <c r="F25" s="9" t="s">
        <v>13</v>
      </c>
      <c r="G25" s="10">
        <v>68</v>
      </c>
      <c r="H25" s="11">
        <v>1</v>
      </c>
      <c r="I25" s="11">
        <f t="shared" si="3"/>
        <v>68</v>
      </c>
      <c r="J25" s="7">
        <v>1</v>
      </c>
      <c r="K25" s="7" t="s">
        <v>13</v>
      </c>
      <c r="L25" s="8">
        <v>48851.82</v>
      </c>
      <c r="M25" s="10">
        <v>9415</v>
      </c>
      <c r="N25" s="12">
        <v>45296</v>
      </c>
      <c r="O25" s="13" t="s">
        <v>88</v>
      </c>
    </row>
    <row r="26" spans="1:15" ht="24.95" customHeight="1" x14ac:dyDescent="0.15">
      <c r="A26" s="7">
        <v>24</v>
      </c>
      <c r="B26" s="7">
        <v>20</v>
      </c>
      <c r="C26" s="53" t="s">
        <v>71</v>
      </c>
      <c r="D26" s="8">
        <v>202</v>
      </c>
      <c r="E26" s="8">
        <v>1047</v>
      </c>
      <c r="F26" s="9">
        <f>(D26-E26)/E26</f>
        <v>-0.80706781279847184</v>
      </c>
      <c r="G26" s="10">
        <v>31</v>
      </c>
      <c r="H26" s="11">
        <v>2</v>
      </c>
      <c r="I26" s="11">
        <f t="shared" si="3"/>
        <v>15.5</v>
      </c>
      <c r="J26" s="7">
        <v>2</v>
      </c>
      <c r="K26" s="7">
        <v>3</v>
      </c>
      <c r="L26" s="8">
        <v>4579</v>
      </c>
      <c r="M26" s="10">
        <v>819</v>
      </c>
      <c r="N26" s="12">
        <v>45667</v>
      </c>
      <c r="O26" s="13" t="s">
        <v>72</v>
      </c>
    </row>
    <row r="27" spans="1:15" ht="24.75" customHeight="1" x14ac:dyDescent="0.15">
      <c r="A27" s="7">
        <v>25</v>
      </c>
      <c r="B27" s="7">
        <v>21</v>
      </c>
      <c r="C27" s="14" t="s">
        <v>38</v>
      </c>
      <c r="D27" s="8">
        <v>184.5</v>
      </c>
      <c r="E27" s="8">
        <v>538.45000000000005</v>
      </c>
      <c r="F27" s="9">
        <f>(D27-E27)/E27</f>
        <v>-0.65734980035286472</v>
      </c>
      <c r="G27" s="10">
        <v>29</v>
      </c>
      <c r="H27" s="11">
        <v>2</v>
      </c>
      <c r="I27" s="11">
        <f t="shared" si="3"/>
        <v>14.5</v>
      </c>
      <c r="J27" s="7">
        <v>2</v>
      </c>
      <c r="K27" s="7">
        <v>9</v>
      </c>
      <c r="L27" s="8">
        <v>85456.07</v>
      </c>
      <c r="M27" s="10">
        <v>13219</v>
      </c>
      <c r="N27" s="12">
        <v>45625</v>
      </c>
      <c r="O27" s="13" t="s">
        <v>15</v>
      </c>
    </row>
    <row r="28" spans="1:15" ht="24.75" customHeight="1" x14ac:dyDescent="0.15">
      <c r="A28" s="7">
        <v>26</v>
      </c>
      <c r="B28" s="7" t="s">
        <v>13</v>
      </c>
      <c r="C28" s="53" t="s">
        <v>68</v>
      </c>
      <c r="D28" s="8">
        <v>183.5</v>
      </c>
      <c r="E28" s="8" t="s">
        <v>13</v>
      </c>
      <c r="F28" s="9" t="s">
        <v>13</v>
      </c>
      <c r="G28" s="10">
        <v>41</v>
      </c>
      <c r="H28" s="11">
        <v>3</v>
      </c>
      <c r="I28" s="11">
        <f t="shared" si="3"/>
        <v>13.666666666666666</v>
      </c>
      <c r="J28" s="11">
        <v>2</v>
      </c>
      <c r="K28" s="8" t="s">
        <v>13</v>
      </c>
      <c r="L28" s="8">
        <v>1378.08</v>
      </c>
      <c r="M28" s="10">
        <v>261</v>
      </c>
      <c r="N28" s="12">
        <v>45667</v>
      </c>
      <c r="O28" s="13" t="s">
        <v>17</v>
      </c>
    </row>
    <row r="29" spans="1:15" ht="24.75" customHeight="1" x14ac:dyDescent="0.15">
      <c r="A29" s="7">
        <v>27</v>
      </c>
      <c r="B29" s="7">
        <v>24</v>
      </c>
      <c r="C29" s="14" t="s">
        <v>46</v>
      </c>
      <c r="D29" s="8">
        <v>144.30000000000001</v>
      </c>
      <c r="E29" s="8">
        <v>113.6</v>
      </c>
      <c r="F29" s="9">
        <f>(D29-E29)/E29</f>
        <v>0.2702464788732396</v>
      </c>
      <c r="G29" s="10">
        <v>17</v>
      </c>
      <c r="H29" s="11">
        <v>1</v>
      </c>
      <c r="I29" s="11">
        <f t="shared" si="3"/>
        <v>17</v>
      </c>
      <c r="J29" s="7">
        <v>1</v>
      </c>
      <c r="K29" s="7">
        <v>20</v>
      </c>
      <c r="L29" s="8">
        <v>124350.03</v>
      </c>
      <c r="M29" s="10">
        <v>18646</v>
      </c>
      <c r="N29" s="12">
        <v>45548</v>
      </c>
      <c r="O29" s="7" t="s">
        <v>15</v>
      </c>
    </row>
    <row r="30" spans="1:15" ht="24.75" customHeight="1" x14ac:dyDescent="0.15">
      <c r="A30" s="7">
        <v>28</v>
      </c>
      <c r="B30" s="8" t="s">
        <v>13</v>
      </c>
      <c r="C30" s="53" t="s">
        <v>73</v>
      </c>
      <c r="D30" s="8">
        <v>70</v>
      </c>
      <c r="E30" s="8" t="s">
        <v>13</v>
      </c>
      <c r="F30" s="9" t="s">
        <v>13</v>
      </c>
      <c r="G30" s="10">
        <v>15</v>
      </c>
      <c r="H30" s="11">
        <v>1</v>
      </c>
      <c r="I30" s="11">
        <f t="shared" si="3"/>
        <v>15</v>
      </c>
      <c r="J30" s="7">
        <v>1</v>
      </c>
      <c r="K30" s="7" t="s">
        <v>13</v>
      </c>
      <c r="L30" s="8">
        <v>277043.59000000003</v>
      </c>
      <c r="M30" s="10">
        <v>50030</v>
      </c>
      <c r="N30" s="12">
        <v>45590</v>
      </c>
      <c r="O30" s="13" t="s">
        <v>32</v>
      </c>
    </row>
    <row r="31" spans="1:15" ht="24.75" customHeight="1" x14ac:dyDescent="0.15">
      <c r="A31" s="7">
        <v>29</v>
      </c>
      <c r="B31" s="7">
        <v>27</v>
      </c>
      <c r="C31" s="53" t="s">
        <v>54</v>
      </c>
      <c r="D31" s="8">
        <v>20</v>
      </c>
      <c r="E31" s="8">
        <v>20</v>
      </c>
      <c r="F31" s="9">
        <f>(D31-E31)/E31</f>
        <v>0</v>
      </c>
      <c r="G31" s="10">
        <v>4</v>
      </c>
      <c r="H31" s="11">
        <v>2</v>
      </c>
      <c r="I31" s="11">
        <f t="shared" si="3"/>
        <v>2</v>
      </c>
      <c r="J31" s="7">
        <v>1</v>
      </c>
      <c r="K31" s="7">
        <v>4</v>
      </c>
      <c r="L31" s="8">
        <v>7573.14</v>
      </c>
      <c r="M31" s="10">
        <v>1106</v>
      </c>
      <c r="N31" s="12">
        <v>45660</v>
      </c>
      <c r="O31" s="13" t="s">
        <v>15</v>
      </c>
    </row>
    <row r="32" spans="1:15" ht="24.75" customHeight="1" x14ac:dyDescent="0.15">
      <c r="A32" s="7">
        <v>30</v>
      </c>
      <c r="B32" s="7">
        <v>26</v>
      </c>
      <c r="C32" s="53" t="s">
        <v>59</v>
      </c>
      <c r="D32" s="8">
        <v>14</v>
      </c>
      <c r="E32" s="8">
        <v>45</v>
      </c>
      <c r="F32" s="9">
        <f>(D32-E32)/E32</f>
        <v>-0.68888888888888888</v>
      </c>
      <c r="G32" s="10">
        <v>2</v>
      </c>
      <c r="H32" s="11">
        <v>1</v>
      </c>
      <c r="I32" s="11">
        <f t="shared" si="3"/>
        <v>2</v>
      </c>
      <c r="J32" s="7">
        <v>1</v>
      </c>
      <c r="K32" s="7">
        <v>4</v>
      </c>
      <c r="L32" s="8">
        <v>1060.5</v>
      </c>
      <c r="M32" s="10">
        <v>203</v>
      </c>
      <c r="N32" s="12">
        <v>45660</v>
      </c>
      <c r="O32" s="13" t="s">
        <v>48</v>
      </c>
    </row>
    <row r="33" spans="1:15" ht="24.75" customHeight="1" x14ac:dyDescent="0.2">
      <c r="A33" s="27" t="s">
        <v>20</v>
      </c>
      <c r="B33" s="28" t="s">
        <v>20</v>
      </c>
      <c r="C33" s="29" t="s">
        <v>89</v>
      </c>
      <c r="D33" s="30">
        <f>SUBTOTAL(109,Table13245[Pajamos 
(GBO)])</f>
        <v>641858.97</v>
      </c>
      <c r="E33" s="30" t="s">
        <v>84</v>
      </c>
      <c r="F33" s="45">
        <f t="shared" ref="F33" si="4">(D33-E33)/E33</f>
        <v>0.47150222493254129</v>
      </c>
      <c r="G33" s="47">
        <f>SUBTOTAL(109,Table13245[Žiūrovų sk. 
(ADM)])</f>
        <v>87164</v>
      </c>
      <c r="H33" s="27"/>
      <c r="I33" s="27"/>
      <c r="J33" s="27"/>
      <c r="K33" s="27"/>
      <c r="L33" s="49"/>
      <c r="M33" s="50" t="s">
        <v>20</v>
      </c>
      <c r="N33" s="52"/>
      <c r="O33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8C03-5FE5-4919-993E-2A9A20E735F9}">
  <sheetPr>
    <pageSetUpPr fitToPage="1"/>
  </sheetPr>
  <dimension ref="A1:XFC30"/>
  <sheetViews>
    <sheetView topLeftCell="A12" zoomScale="60" zoomScaleNormal="60" workbookViewId="0">
      <selection activeCell="C25" sqref="C25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2</v>
      </c>
      <c r="C3" s="16" t="s">
        <v>61</v>
      </c>
      <c r="D3" s="17">
        <v>96346.85</v>
      </c>
      <c r="E3" s="17">
        <v>102057.2</v>
      </c>
      <c r="F3" s="18">
        <f>(D3-E3)/E3</f>
        <v>-5.5952446275225963E-2</v>
      </c>
      <c r="G3" s="19">
        <v>10581</v>
      </c>
      <c r="H3" s="20">
        <v>101</v>
      </c>
      <c r="I3" s="20">
        <f>G3/H3</f>
        <v>104.76237623762377</v>
      </c>
      <c r="J3" s="15">
        <v>18</v>
      </c>
      <c r="K3" s="15">
        <v>2</v>
      </c>
      <c r="L3" s="17">
        <v>270687.65000000002</v>
      </c>
      <c r="M3" s="19">
        <v>33142</v>
      </c>
      <c r="N3" s="21">
        <v>45667</v>
      </c>
      <c r="O3" s="22" t="s">
        <v>43</v>
      </c>
    </row>
    <row r="4" spans="1:15" s="23" customFormat="1" ht="24.95" customHeight="1" x14ac:dyDescent="0.2">
      <c r="A4" s="15">
        <v>2</v>
      </c>
      <c r="B4" s="15">
        <v>1</v>
      </c>
      <c r="C4" s="24" t="s">
        <v>22</v>
      </c>
      <c r="D4" s="17">
        <v>80092</v>
      </c>
      <c r="E4" s="17">
        <v>118855</v>
      </c>
      <c r="F4" s="18">
        <f>(D4-E4)/E4</f>
        <v>-0.32613688948719027</v>
      </c>
      <c r="G4" s="19">
        <v>10562</v>
      </c>
      <c r="H4" s="17" t="s">
        <v>13</v>
      </c>
      <c r="I4" s="17" t="s">
        <v>13</v>
      </c>
      <c r="J4" s="17" t="s">
        <v>13</v>
      </c>
      <c r="K4" s="15">
        <v>5</v>
      </c>
      <c r="L4" s="17">
        <v>966772</v>
      </c>
      <c r="M4" s="19">
        <v>123839</v>
      </c>
      <c r="N4" s="21">
        <v>45646</v>
      </c>
      <c r="O4" s="22" t="s">
        <v>23</v>
      </c>
    </row>
    <row r="5" spans="1:15" s="23" customFormat="1" ht="24.95" customHeight="1" x14ac:dyDescent="0.2">
      <c r="A5" s="15">
        <v>3</v>
      </c>
      <c r="B5" s="15">
        <v>3</v>
      </c>
      <c r="C5" s="24" t="s">
        <v>24</v>
      </c>
      <c r="D5" s="17">
        <v>59060.36</v>
      </c>
      <c r="E5" s="17">
        <v>79218.679999999993</v>
      </c>
      <c r="F5" s="18">
        <f>(D5-E5)/E5</f>
        <v>-0.25446422485201714</v>
      </c>
      <c r="G5" s="19">
        <v>9614</v>
      </c>
      <c r="H5" s="20">
        <v>136</v>
      </c>
      <c r="I5" s="20">
        <f t="shared" ref="I5:I14" si="0">G5/H5</f>
        <v>70.691176470588232</v>
      </c>
      <c r="J5" s="15">
        <v>19</v>
      </c>
      <c r="K5" s="15">
        <v>4</v>
      </c>
      <c r="L5" s="17">
        <v>577167</v>
      </c>
      <c r="M5" s="19">
        <v>96048</v>
      </c>
      <c r="N5" s="21">
        <v>45653</v>
      </c>
      <c r="O5" s="22" t="s">
        <v>25</v>
      </c>
    </row>
    <row r="6" spans="1:15" s="23" customFormat="1" ht="24.95" customHeight="1" x14ac:dyDescent="0.2">
      <c r="A6" s="15">
        <v>4</v>
      </c>
      <c r="B6" s="15" t="s">
        <v>56</v>
      </c>
      <c r="C6" s="16" t="s">
        <v>79</v>
      </c>
      <c r="D6" s="17">
        <v>45747.43</v>
      </c>
      <c r="E6" s="17" t="s">
        <v>13</v>
      </c>
      <c r="F6" s="18" t="s">
        <v>13</v>
      </c>
      <c r="G6" s="19">
        <v>7797</v>
      </c>
      <c r="H6" s="20">
        <v>43</v>
      </c>
      <c r="I6" s="20">
        <f t="shared" si="0"/>
        <v>181.32558139534885</v>
      </c>
      <c r="J6" s="15">
        <v>15</v>
      </c>
      <c r="K6" s="15">
        <v>0</v>
      </c>
      <c r="L6" s="17">
        <v>45747.43</v>
      </c>
      <c r="M6" s="19">
        <v>7797</v>
      </c>
      <c r="N6" s="21" t="s">
        <v>58</v>
      </c>
      <c r="O6" s="15" t="s">
        <v>80</v>
      </c>
    </row>
    <row r="7" spans="1:15" s="23" customFormat="1" ht="24.95" customHeight="1" x14ac:dyDescent="0.2">
      <c r="A7" s="15">
        <v>5</v>
      </c>
      <c r="B7" s="15">
        <v>5</v>
      </c>
      <c r="C7" s="24" t="s">
        <v>26</v>
      </c>
      <c r="D7" s="42">
        <v>27058.46</v>
      </c>
      <c r="E7" s="17">
        <v>34595.370000000003</v>
      </c>
      <c r="F7" s="18">
        <f>(D7-E7)/E7</f>
        <v>-0.21785892158401551</v>
      </c>
      <c r="G7" s="43">
        <v>4466</v>
      </c>
      <c r="H7" s="20">
        <v>83</v>
      </c>
      <c r="I7" s="20">
        <f t="shared" si="0"/>
        <v>53.807228915662648</v>
      </c>
      <c r="J7" s="19">
        <v>13</v>
      </c>
      <c r="K7" s="19">
        <v>8</v>
      </c>
      <c r="L7" s="42">
        <v>1047910.59</v>
      </c>
      <c r="M7" s="43">
        <v>170288</v>
      </c>
      <c r="N7" s="21">
        <v>45625</v>
      </c>
      <c r="O7" s="22" t="s">
        <v>19</v>
      </c>
    </row>
    <row r="8" spans="1:15" s="23" customFormat="1" ht="24.95" customHeight="1" x14ac:dyDescent="0.2">
      <c r="A8" s="15">
        <v>6</v>
      </c>
      <c r="B8" s="15">
        <v>4</v>
      </c>
      <c r="C8" s="16" t="s">
        <v>57</v>
      </c>
      <c r="D8" s="17">
        <v>23447.62</v>
      </c>
      <c r="E8" s="17">
        <v>39092.21</v>
      </c>
      <c r="F8" s="18">
        <f>(D8-E8)/E8</f>
        <v>-0.40019712367246568</v>
      </c>
      <c r="G8" s="19">
        <v>2933</v>
      </c>
      <c r="H8" s="20">
        <v>53</v>
      </c>
      <c r="I8" s="20">
        <f t="shared" si="0"/>
        <v>55.339622641509436</v>
      </c>
      <c r="J8" s="15">
        <v>11</v>
      </c>
      <c r="K8" s="15">
        <v>3</v>
      </c>
      <c r="L8" s="17">
        <v>181923.7</v>
      </c>
      <c r="M8" s="19">
        <v>23412</v>
      </c>
      <c r="N8" s="21">
        <v>45660</v>
      </c>
      <c r="O8" s="22" t="s">
        <v>32</v>
      </c>
    </row>
    <row r="9" spans="1:15" s="23" customFormat="1" ht="24.95" customHeight="1" x14ac:dyDescent="0.2">
      <c r="A9" s="15">
        <v>7</v>
      </c>
      <c r="B9" s="15" t="s">
        <v>53</v>
      </c>
      <c r="C9" s="16" t="s">
        <v>78</v>
      </c>
      <c r="D9" s="17">
        <v>18179</v>
      </c>
      <c r="E9" s="17" t="s">
        <v>13</v>
      </c>
      <c r="F9" s="18" t="s">
        <v>13</v>
      </c>
      <c r="G9" s="19">
        <v>2856</v>
      </c>
      <c r="H9" s="20">
        <v>34</v>
      </c>
      <c r="I9" s="20">
        <f t="shared" si="0"/>
        <v>84</v>
      </c>
      <c r="J9" s="15">
        <v>14</v>
      </c>
      <c r="K9" s="15">
        <v>1</v>
      </c>
      <c r="L9" s="17">
        <v>18179</v>
      </c>
      <c r="M9" s="19">
        <v>2856</v>
      </c>
      <c r="N9" s="21">
        <v>45674</v>
      </c>
      <c r="O9" s="22" t="s">
        <v>29</v>
      </c>
    </row>
    <row r="10" spans="1:15" s="23" customFormat="1" ht="24.95" customHeight="1" x14ac:dyDescent="0.2">
      <c r="A10" s="15">
        <v>8</v>
      </c>
      <c r="B10" s="15">
        <v>6</v>
      </c>
      <c r="C10" s="24" t="s">
        <v>27</v>
      </c>
      <c r="D10" s="17">
        <v>17753.39</v>
      </c>
      <c r="E10" s="17">
        <v>23539.06</v>
      </c>
      <c r="F10" s="18">
        <f>(D10-E10)/E10</f>
        <v>-0.24579018873311007</v>
      </c>
      <c r="G10" s="19">
        <v>2888</v>
      </c>
      <c r="H10" s="20">
        <v>61</v>
      </c>
      <c r="I10" s="20">
        <f t="shared" si="0"/>
        <v>47.344262295081968</v>
      </c>
      <c r="J10" s="15">
        <v>17</v>
      </c>
      <c r="K10" s="15">
        <v>5</v>
      </c>
      <c r="L10" s="17">
        <v>304960.87</v>
      </c>
      <c r="M10" s="19">
        <v>48794</v>
      </c>
      <c r="N10" s="21">
        <v>45646</v>
      </c>
      <c r="O10" s="22" t="s">
        <v>19</v>
      </c>
    </row>
    <row r="11" spans="1:15" s="23" customFormat="1" ht="24.95" customHeight="1" x14ac:dyDescent="0.2">
      <c r="A11" s="15">
        <v>9</v>
      </c>
      <c r="B11" s="15">
        <v>7</v>
      </c>
      <c r="C11" s="24" t="s">
        <v>28</v>
      </c>
      <c r="D11" s="17">
        <v>10492</v>
      </c>
      <c r="E11" s="17">
        <v>14873.5</v>
      </c>
      <c r="F11" s="18">
        <f>(D11-E11)/E11</f>
        <v>-0.29458432783137795</v>
      </c>
      <c r="G11" s="19">
        <v>1424</v>
      </c>
      <c r="H11" s="20">
        <v>13</v>
      </c>
      <c r="I11" s="20">
        <f t="shared" si="0"/>
        <v>109.53846153846153</v>
      </c>
      <c r="J11" s="15">
        <v>7</v>
      </c>
      <c r="K11" s="15">
        <v>4</v>
      </c>
      <c r="L11" s="17">
        <v>107741</v>
      </c>
      <c r="M11" s="19">
        <v>14917</v>
      </c>
      <c r="N11" s="21">
        <v>45653</v>
      </c>
      <c r="O11" s="22" t="s">
        <v>29</v>
      </c>
    </row>
    <row r="12" spans="1:15" s="23" customFormat="1" ht="24.95" customHeight="1" x14ac:dyDescent="0.2">
      <c r="A12" s="15">
        <v>10</v>
      </c>
      <c r="B12" s="15" t="s">
        <v>53</v>
      </c>
      <c r="C12" s="16" t="s">
        <v>77</v>
      </c>
      <c r="D12" s="17">
        <v>10069.790000000001</v>
      </c>
      <c r="E12" s="17" t="s">
        <v>13</v>
      </c>
      <c r="F12" s="18" t="s">
        <v>13</v>
      </c>
      <c r="G12" s="19">
        <v>1381</v>
      </c>
      <c r="H12" s="20">
        <v>70</v>
      </c>
      <c r="I12" s="20">
        <f t="shared" si="0"/>
        <v>19.728571428571428</v>
      </c>
      <c r="J12" s="15">
        <v>17</v>
      </c>
      <c r="K12" s="15">
        <v>1</v>
      </c>
      <c r="L12" s="17">
        <v>10878.85</v>
      </c>
      <c r="M12" s="19">
        <v>1512</v>
      </c>
      <c r="N12" s="21">
        <v>45674</v>
      </c>
      <c r="O12" s="22" t="s">
        <v>17</v>
      </c>
    </row>
    <row r="13" spans="1:15" s="23" customFormat="1" ht="24.95" customHeight="1" x14ac:dyDescent="0.2">
      <c r="A13" s="15">
        <v>11</v>
      </c>
      <c r="B13" s="15">
        <v>8</v>
      </c>
      <c r="C13" s="16" t="s">
        <v>55</v>
      </c>
      <c r="D13" s="17">
        <v>9748.0300000000007</v>
      </c>
      <c r="E13" s="17">
        <v>14128.31</v>
      </c>
      <c r="F13" s="18">
        <f>(D13-E13)/E13</f>
        <v>-0.31003566597845028</v>
      </c>
      <c r="G13" s="19">
        <v>1829</v>
      </c>
      <c r="H13" s="20">
        <v>65</v>
      </c>
      <c r="I13" s="20">
        <f t="shared" si="0"/>
        <v>28.138461538461538</v>
      </c>
      <c r="J13" s="15">
        <v>16</v>
      </c>
      <c r="K13" s="15">
        <v>2</v>
      </c>
      <c r="L13" s="17">
        <v>27031.62</v>
      </c>
      <c r="M13" s="19">
        <v>5091</v>
      </c>
      <c r="N13" s="21" t="s">
        <v>69</v>
      </c>
      <c r="O13" s="22" t="s">
        <v>15</v>
      </c>
    </row>
    <row r="14" spans="1:15" s="23" customFormat="1" ht="24.95" customHeight="1" x14ac:dyDescent="0.2">
      <c r="A14" s="15">
        <v>12</v>
      </c>
      <c r="B14" s="15" t="s">
        <v>53</v>
      </c>
      <c r="C14" s="16" t="s">
        <v>82</v>
      </c>
      <c r="D14" s="17">
        <v>8434.89</v>
      </c>
      <c r="E14" s="17" t="s">
        <v>13</v>
      </c>
      <c r="F14" s="18" t="s">
        <v>13</v>
      </c>
      <c r="G14" s="19">
        <v>1180</v>
      </c>
      <c r="H14" s="20">
        <v>37</v>
      </c>
      <c r="I14" s="20">
        <f t="shared" si="0"/>
        <v>31.891891891891891</v>
      </c>
      <c r="J14" s="15">
        <v>15</v>
      </c>
      <c r="K14" s="15">
        <v>1</v>
      </c>
      <c r="L14" s="17">
        <v>8434.89</v>
      </c>
      <c r="M14" s="19">
        <v>1180</v>
      </c>
      <c r="N14" s="21">
        <v>45674</v>
      </c>
      <c r="O14" s="22" t="s">
        <v>19</v>
      </c>
    </row>
    <row r="15" spans="1:15" s="23" customFormat="1" ht="24.95" customHeight="1" x14ac:dyDescent="0.2">
      <c r="A15" s="15">
        <v>13</v>
      </c>
      <c r="B15" s="15">
        <v>9</v>
      </c>
      <c r="C15" s="16" t="s">
        <v>52</v>
      </c>
      <c r="D15" s="17">
        <v>6873</v>
      </c>
      <c r="E15" s="17">
        <v>12593</v>
      </c>
      <c r="F15" s="18">
        <f>(D15-E15)/E15</f>
        <v>-0.45422059874533471</v>
      </c>
      <c r="G15" s="19">
        <v>926</v>
      </c>
      <c r="H15" s="17" t="s">
        <v>13</v>
      </c>
      <c r="I15" s="17" t="s">
        <v>13</v>
      </c>
      <c r="J15" s="15">
        <v>8</v>
      </c>
      <c r="K15" s="15">
        <v>3</v>
      </c>
      <c r="L15" s="17">
        <v>51999</v>
      </c>
      <c r="M15" s="19">
        <v>7645</v>
      </c>
      <c r="N15" s="21">
        <v>45660</v>
      </c>
      <c r="O15" s="22" t="s">
        <v>16</v>
      </c>
    </row>
    <row r="16" spans="1:15" s="23" customFormat="1" ht="24.95" customHeight="1" x14ac:dyDescent="0.2">
      <c r="A16" s="15">
        <v>14</v>
      </c>
      <c r="B16" s="15" t="s">
        <v>53</v>
      </c>
      <c r="C16" s="16" t="s">
        <v>81</v>
      </c>
      <c r="D16" s="17">
        <v>5963.48</v>
      </c>
      <c r="E16" s="17" t="s">
        <v>13</v>
      </c>
      <c r="F16" s="18" t="s">
        <v>13</v>
      </c>
      <c r="G16" s="19">
        <v>757</v>
      </c>
      <c r="H16" s="20">
        <v>49</v>
      </c>
      <c r="I16" s="20">
        <f>G16/H16</f>
        <v>15.448979591836734</v>
      </c>
      <c r="J16" s="15">
        <v>12</v>
      </c>
      <c r="K16" s="15">
        <v>1</v>
      </c>
      <c r="L16" s="17">
        <v>6276.58</v>
      </c>
      <c r="M16" s="19">
        <v>803</v>
      </c>
      <c r="N16" s="21">
        <v>45674</v>
      </c>
      <c r="O16" s="22" t="s">
        <v>32</v>
      </c>
    </row>
    <row r="17" spans="1:15" s="23" customFormat="1" ht="24.95" customHeight="1" x14ac:dyDescent="0.2">
      <c r="A17" s="15">
        <v>15</v>
      </c>
      <c r="B17" s="15">
        <v>11</v>
      </c>
      <c r="C17" s="24" t="s">
        <v>31</v>
      </c>
      <c r="D17" s="17">
        <v>5278.16</v>
      </c>
      <c r="E17" s="17">
        <v>6842.24</v>
      </c>
      <c r="F17" s="18">
        <f t="shared" ref="F17:F29" si="1">(D17-E17)/E17</f>
        <v>-0.22859180619212421</v>
      </c>
      <c r="G17" s="19">
        <v>813</v>
      </c>
      <c r="H17" s="20">
        <v>20</v>
      </c>
      <c r="I17" s="20">
        <f>G17/H17</f>
        <v>40.65</v>
      </c>
      <c r="J17" s="15">
        <v>8</v>
      </c>
      <c r="K17" s="15">
        <v>7</v>
      </c>
      <c r="L17" s="17">
        <v>197240.71</v>
      </c>
      <c r="M17" s="19">
        <v>30442</v>
      </c>
      <c r="N17" s="21">
        <v>45632</v>
      </c>
      <c r="O17" s="22" t="s">
        <v>32</v>
      </c>
    </row>
    <row r="18" spans="1:15" s="23" customFormat="1" ht="24.95" customHeight="1" x14ac:dyDescent="0.2">
      <c r="A18" s="15">
        <v>16</v>
      </c>
      <c r="B18" s="15">
        <v>10</v>
      </c>
      <c r="C18" s="16" t="s">
        <v>70</v>
      </c>
      <c r="D18" s="17">
        <v>3907.71</v>
      </c>
      <c r="E18" s="17">
        <v>11894.28</v>
      </c>
      <c r="F18" s="18">
        <f t="shared" si="1"/>
        <v>-0.67146308982132585</v>
      </c>
      <c r="G18" s="19">
        <v>503</v>
      </c>
      <c r="H18" s="20">
        <v>19</v>
      </c>
      <c r="I18" s="20">
        <f>G18/H18</f>
        <v>26.473684210526315</v>
      </c>
      <c r="J18" s="15">
        <v>8</v>
      </c>
      <c r="K18" s="15">
        <v>2</v>
      </c>
      <c r="L18" s="17">
        <v>20687.849999999999</v>
      </c>
      <c r="M18" s="19">
        <v>2738</v>
      </c>
      <c r="N18" s="21">
        <v>45667</v>
      </c>
      <c r="O18" s="22" t="s">
        <v>15</v>
      </c>
    </row>
    <row r="19" spans="1:15" s="23" customFormat="1" ht="24.95" customHeight="1" x14ac:dyDescent="0.2">
      <c r="A19" s="15">
        <v>17</v>
      </c>
      <c r="B19" s="15">
        <v>13</v>
      </c>
      <c r="C19" s="24" t="s">
        <v>30</v>
      </c>
      <c r="D19" s="17">
        <v>2616.5700000000002</v>
      </c>
      <c r="E19" s="17">
        <v>5752.33</v>
      </c>
      <c r="F19" s="18">
        <f t="shared" si="1"/>
        <v>-0.54512866959997075</v>
      </c>
      <c r="G19" s="19">
        <v>332</v>
      </c>
      <c r="H19" s="20">
        <v>5</v>
      </c>
      <c r="I19" s="20">
        <f>G19/H19</f>
        <v>66.400000000000006</v>
      </c>
      <c r="J19" s="15">
        <v>3</v>
      </c>
      <c r="K19" s="15">
        <v>10</v>
      </c>
      <c r="L19" s="17">
        <v>715559.85</v>
      </c>
      <c r="M19" s="19">
        <v>87265</v>
      </c>
      <c r="N19" s="21">
        <v>45611</v>
      </c>
      <c r="O19" s="22" t="s">
        <v>25</v>
      </c>
    </row>
    <row r="20" spans="1:15" s="23" customFormat="1" ht="24.95" customHeight="1" x14ac:dyDescent="0.2">
      <c r="A20" s="15">
        <v>18</v>
      </c>
      <c r="B20" s="15">
        <v>12</v>
      </c>
      <c r="C20" s="16" t="s">
        <v>67</v>
      </c>
      <c r="D20" s="17">
        <v>1772</v>
      </c>
      <c r="E20" s="17">
        <v>6580</v>
      </c>
      <c r="F20" s="18">
        <f t="shared" si="1"/>
        <v>-0.73069908814589668</v>
      </c>
      <c r="G20" s="19">
        <v>239</v>
      </c>
      <c r="H20" s="18" t="s">
        <v>13</v>
      </c>
      <c r="I20" s="18" t="s">
        <v>13</v>
      </c>
      <c r="J20" s="15">
        <v>5</v>
      </c>
      <c r="K20" s="15">
        <v>2</v>
      </c>
      <c r="L20" s="17">
        <v>10548</v>
      </c>
      <c r="M20" s="19">
        <v>1563</v>
      </c>
      <c r="N20" s="21">
        <v>45667</v>
      </c>
      <c r="O20" s="22" t="s">
        <v>16</v>
      </c>
    </row>
    <row r="21" spans="1:15" s="23" customFormat="1" ht="24.95" customHeight="1" x14ac:dyDescent="0.2">
      <c r="A21" s="15">
        <v>19</v>
      </c>
      <c r="B21" s="15">
        <v>14</v>
      </c>
      <c r="C21" s="24" t="s">
        <v>33</v>
      </c>
      <c r="D21" s="17">
        <v>1111.3</v>
      </c>
      <c r="E21" s="17">
        <v>3203</v>
      </c>
      <c r="F21" s="18">
        <f t="shared" si="1"/>
        <v>-0.65304402123009675</v>
      </c>
      <c r="G21" s="19">
        <v>200</v>
      </c>
      <c r="H21" s="20">
        <v>2</v>
      </c>
      <c r="I21" s="20">
        <f t="shared" ref="I21:I26" si="2">G21/H21</f>
        <v>100</v>
      </c>
      <c r="J21" s="15">
        <v>2</v>
      </c>
      <c r="K21" s="15">
        <v>6</v>
      </c>
      <c r="L21" s="17">
        <v>66672.42</v>
      </c>
      <c r="M21" s="19">
        <v>10022</v>
      </c>
      <c r="N21" s="21">
        <v>45639</v>
      </c>
      <c r="O21" s="22" t="s">
        <v>14</v>
      </c>
    </row>
    <row r="22" spans="1:15" s="23" customFormat="1" ht="24.95" customHeight="1" x14ac:dyDescent="0.2">
      <c r="A22" s="15">
        <v>20</v>
      </c>
      <c r="B22" s="7">
        <v>15</v>
      </c>
      <c r="C22" s="53" t="s">
        <v>71</v>
      </c>
      <c r="D22" s="8">
        <v>1047</v>
      </c>
      <c r="E22" s="8">
        <v>2761</v>
      </c>
      <c r="F22" s="18">
        <f t="shared" si="1"/>
        <v>-0.62078956899674032</v>
      </c>
      <c r="G22" s="10">
        <v>223</v>
      </c>
      <c r="H22" s="11">
        <v>27</v>
      </c>
      <c r="I22" s="11">
        <f t="shared" si="2"/>
        <v>8.2592592592592595</v>
      </c>
      <c r="J22" s="7">
        <v>7</v>
      </c>
      <c r="K22" s="7">
        <v>2</v>
      </c>
      <c r="L22" s="8">
        <v>4129</v>
      </c>
      <c r="M22" s="10">
        <v>741</v>
      </c>
      <c r="N22" s="12">
        <v>45667</v>
      </c>
      <c r="O22" s="13" t="s">
        <v>72</v>
      </c>
    </row>
    <row r="23" spans="1:15" s="23" customFormat="1" ht="24.95" customHeight="1" x14ac:dyDescent="0.2">
      <c r="A23" s="15">
        <v>21</v>
      </c>
      <c r="B23" s="15">
        <v>19</v>
      </c>
      <c r="C23" s="24" t="s">
        <v>38</v>
      </c>
      <c r="D23" s="17">
        <v>538.45000000000005</v>
      </c>
      <c r="E23" s="17">
        <v>443.11</v>
      </c>
      <c r="F23" s="18">
        <f t="shared" si="1"/>
        <v>0.21516102096544881</v>
      </c>
      <c r="G23" s="19">
        <v>80</v>
      </c>
      <c r="H23" s="20">
        <v>5</v>
      </c>
      <c r="I23" s="20">
        <f t="shared" si="2"/>
        <v>16</v>
      </c>
      <c r="J23" s="15">
        <v>3</v>
      </c>
      <c r="K23" s="15">
        <v>8</v>
      </c>
      <c r="L23" s="17">
        <v>85135.4</v>
      </c>
      <c r="M23" s="19">
        <v>13154</v>
      </c>
      <c r="N23" s="21">
        <v>45625</v>
      </c>
      <c r="O23" s="22" t="s">
        <v>15</v>
      </c>
    </row>
    <row r="24" spans="1:15" s="23" customFormat="1" ht="24.95" customHeight="1" x14ac:dyDescent="0.2">
      <c r="A24" s="15">
        <v>22</v>
      </c>
      <c r="B24" s="15">
        <v>16</v>
      </c>
      <c r="C24" s="24" t="s">
        <v>37</v>
      </c>
      <c r="D24" s="17">
        <v>239.6</v>
      </c>
      <c r="E24" s="17">
        <v>1302.8</v>
      </c>
      <c r="F24" s="18">
        <f t="shared" si="1"/>
        <v>-0.81608842493091804</v>
      </c>
      <c r="G24" s="19">
        <v>30</v>
      </c>
      <c r="H24" s="20">
        <v>2</v>
      </c>
      <c r="I24" s="20">
        <f t="shared" si="2"/>
        <v>15</v>
      </c>
      <c r="J24" s="15">
        <v>1</v>
      </c>
      <c r="K24" s="15">
        <v>9</v>
      </c>
      <c r="L24" s="17">
        <v>84352.10000000002</v>
      </c>
      <c r="M24" s="19">
        <v>11915</v>
      </c>
      <c r="N24" s="21">
        <v>45618</v>
      </c>
      <c r="O24" s="22" t="s">
        <v>17</v>
      </c>
    </row>
    <row r="25" spans="1:15" s="25" customFormat="1" ht="24.95" customHeight="1" x14ac:dyDescent="0.15">
      <c r="A25" s="15">
        <v>23</v>
      </c>
      <c r="B25" s="15">
        <v>20</v>
      </c>
      <c r="C25" s="16" t="s">
        <v>60</v>
      </c>
      <c r="D25" s="17">
        <v>181.59999999999991</v>
      </c>
      <c r="E25" s="17">
        <v>426.5</v>
      </c>
      <c r="F25" s="18">
        <f t="shared" si="1"/>
        <v>-0.57420867526377517</v>
      </c>
      <c r="G25" s="19">
        <v>22</v>
      </c>
      <c r="H25" s="20">
        <v>1</v>
      </c>
      <c r="I25" s="20">
        <f t="shared" si="2"/>
        <v>22</v>
      </c>
      <c r="J25" s="15">
        <v>1</v>
      </c>
      <c r="K25" s="18" t="s">
        <v>13</v>
      </c>
      <c r="L25" s="17">
        <v>25775.089999999997</v>
      </c>
      <c r="M25" s="19">
        <v>3630</v>
      </c>
      <c r="N25" s="21">
        <v>45611</v>
      </c>
      <c r="O25" s="22" t="s">
        <v>45</v>
      </c>
    </row>
    <row r="26" spans="1:15" s="25" customFormat="1" ht="24.95" customHeight="1" x14ac:dyDescent="0.15">
      <c r="A26" s="15">
        <v>24</v>
      </c>
      <c r="B26" s="15">
        <v>25</v>
      </c>
      <c r="C26" s="24" t="s">
        <v>46</v>
      </c>
      <c r="D26" s="17">
        <v>113.6</v>
      </c>
      <c r="E26" s="17">
        <v>184.7</v>
      </c>
      <c r="F26" s="18">
        <f t="shared" si="1"/>
        <v>-0.38494856524093124</v>
      </c>
      <c r="G26" s="19">
        <v>14</v>
      </c>
      <c r="H26" s="20">
        <v>1</v>
      </c>
      <c r="I26" s="20">
        <f t="shared" si="2"/>
        <v>14</v>
      </c>
      <c r="J26" s="15">
        <v>1</v>
      </c>
      <c r="K26" s="15">
        <v>19</v>
      </c>
      <c r="L26" s="17">
        <v>124071.53</v>
      </c>
      <c r="M26" s="19">
        <v>18613</v>
      </c>
      <c r="N26" s="21">
        <v>45548</v>
      </c>
      <c r="O26" s="15" t="s">
        <v>15</v>
      </c>
    </row>
    <row r="27" spans="1:15" s="25" customFormat="1" ht="24.75" customHeight="1" x14ac:dyDescent="0.15">
      <c r="A27" s="15">
        <v>25</v>
      </c>
      <c r="B27" s="15">
        <v>18</v>
      </c>
      <c r="C27" s="24" t="s">
        <v>39</v>
      </c>
      <c r="D27" s="17">
        <v>56</v>
      </c>
      <c r="E27" s="17">
        <v>460</v>
      </c>
      <c r="F27" s="18">
        <f t="shared" si="1"/>
        <v>-0.87826086956521743</v>
      </c>
      <c r="G27" s="19">
        <v>8</v>
      </c>
      <c r="H27" s="17" t="s">
        <v>13</v>
      </c>
      <c r="I27" s="17" t="s">
        <v>13</v>
      </c>
      <c r="J27" s="15">
        <v>1</v>
      </c>
      <c r="K27" s="15">
        <v>7</v>
      </c>
      <c r="L27" s="17">
        <v>43348</v>
      </c>
      <c r="M27" s="19">
        <v>6238</v>
      </c>
      <c r="N27" s="21">
        <v>45632</v>
      </c>
      <c r="O27" s="22" t="s">
        <v>16</v>
      </c>
    </row>
    <row r="28" spans="1:15" ht="24.75" customHeight="1" x14ac:dyDescent="0.15">
      <c r="A28" s="15">
        <v>26</v>
      </c>
      <c r="B28" s="15">
        <v>23</v>
      </c>
      <c r="C28" s="16" t="s">
        <v>59</v>
      </c>
      <c r="D28" s="17">
        <v>45</v>
      </c>
      <c r="E28" s="17">
        <v>275</v>
      </c>
      <c r="F28" s="18">
        <f t="shared" si="1"/>
        <v>-0.83636363636363631</v>
      </c>
      <c r="G28" s="19">
        <v>11</v>
      </c>
      <c r="H28" s="20">
        <v>2</v>
      </c>
      <c r="I28" s="20">
        <f>G28/H28</f>
        <v>5.5</v>
      </c>
      <c r="J28" s="15">
        <v>2</v>
      </c>
      <c r="K28" s="15">
        <v>3</v>
      </c>
      <c r="L28" s="17">
        <v>1043.5</v>
      </c>
      <c r="M28" s="19">
        <v>200</v>
      </c>
      <c r="N28" s="21">
        <v>45660</v>
      </c>
      <c r="O28" s="22" t="s">
        <v>48</v>
      </c>
    </row>
    <row r="29" spans="1:15" ht="24.75" customHeight="1" x14ac:dyDescent="0.15">
      <c r="A29" s="15">
        <v>27</v>
      </c>
      <c r="B29" s="15">
        <v>22</v>
      </c>
      <c r="C29" s="16" t="s">
        <v>54</v>
      </c>
      <c r="D29" s="17">
        <v>20</v>
      </c>
      <c r="E29" s="17">
        <v>287</v>
      </c>
      <c r="F29" s="18">
        <f t="shared" si="1"/>
        <v>-0.93031358885017423</v>
      </c>
      <c r="G29" s="19">
        <v>4</v>
      </c>
      <c r="H29" s="20">
        <v>2</v>
      </c>
      <c r="I29" s="20">
        <f>G29/H29</f>
        <v>2</v>
      </c>
      <c r="J29" s="15">
        <v>1</v>
      </c>
      <c r="K29" s="15">
        <v>3</v>
      </c>
      <c r="L29" s="17">
        <v>7255.84</v>
      </c>
      <c r="M29" s="19">
        <v>1054</v>
      </c>
      <c r="N29" s="21">
        <v>45660</v>
      </c>
      <c r="O29" s="22" t="s">
        <v>15</v>
      </c>
    </row>
    <row r="30" spans="1:15" ht="24.75" customHeight="1" x14ac:dyDescent="0.2">
      <c r="A30" s="27" t="s">
        <v>20</v>
      </c>
      <c r="B30" s="28" t="s">
        <v>20</v>
      </c>
      <c r="C30" s="29" t="s">
        <v>83</v>
      </c>
      <c r="D30" s="30">
        <f>SUBTOTAL(109,Table1324[Pajamos 
(GBO)])</f>
        <v>436193.29</v>
      </c>
      <c r="E30" s="30" t="s">
        <v>76</v>
      </c>
      <c r="F30" s="45">
        <f t="shared" ref="F30" si="3">(D30-E30)/E30</f>
        <v>-9.3692129004375818E-2</v>
      </c>
      <c r="G30" s="47">
        <f>SUBTOTAL(109,Table1324[Žiūrovų sk. 
(ADM)])</f>
        <v>61673</v>
      </c>
      <c r="H30" s="27"/>
      <c r="I30" s="27"/>
      <c r="J30" s="27"/>
      <c r="K30" s="27"/>
      <c r="L30" s="49"/>
      <c r="M30" s="50"/>
      <c r="N30" s="52"/>
      <c r="O30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26AA-73D5-4471-832A-D9C6D79D3FBE}">
  <sheetPr>
    <pageSetUpPr fitToPage="1"/>
  </sheetPr>
  <dimension ref="A1:XFC31"/>
  <sheetViews>
    <sheetView zoomScale="60" zoomScaleNormal="60" workbookViewId="0">
      <selection activeCell="L11" sqref="L11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24" t="s">
        <v>22</v>
      </c>
      <c r="D3" s="17">
        <v>118855</v>
      </c>
      <c r="E3" s="17">
        <v>138069</v>
      </c>
      <c r="F3" s="18">
        <f>(D3-E3)/E3</f>
        <v>-0.13916230290651777</v>
      </c>
      <c r="G3" s="19">
        <v>14820</v>
      </c>
      <c r="H3" s="17" t="s">
        <v>13</v>
      </c>
      <c r="I3" s="17" t="s">
        <v>13</v>
      </c>
      <c r="J3" s="17" t="s">
        <v>13</v>
      </c>
      <c r="K3" s="15">
        <v>4</v>
      </c>
      <c r="L3" s="17">
        <v>851154</v>
      </c>
      <c r="M3" s="19">
        <v>108261</v>
      </c>
      <c r="N3" s="21">
        <v>45646</v>
      </c>
      <c r="O3" s="22" t="s">
        <v>23</v>
      </c>
    </row>
    <row r="4" spans="1:15" s="23" customFormat="1" ht="24.95" customHeight="1" x14ac:dyDescent="0.2">
      <c r="A4" s="15">
        <v>2</v>
      </c>
      <c r="B4" s="15" t="s">
        <v>53</v>
      </c>
      <c r="C4" s="16" t="s">
        <v>61</v>
      </c>
      <c r="D4" s="17">
        <v>102057.2</v>
      </c>
      <c r="E4" s="18" t="s">
        <v>13</v>
      </c>
      <c r="F4" s="18" t="s">
        <v>13</v>
      </c>
      <c r="G4" s="19">
        <v>12750</v>
      </c>
      <c r="H4" s="20">
        <v>99</v>
      </c>
      <c r="I4" s="20">
        <f t="shared" ref="I4:I10" si="0">G4/H4</f>
        <v>128.78787878787878</v>
      </c>
      <c r="J4" s="15">
        <v>21</v>
      </c>
      <c r="K4" s="15">
        <v>1</v>
      </c>
      <c r="L4" s="17">
        <v>132226.29999999999</v>
      </c>
      <c r="M4" s="19">
        <v>16453</v>
      </c>
      <c r="N4" s="21">
        <v>45667</v>
      </c>
      <c r="O4" s="22" t="s">
        <v>43</v>
      </c>
    </row>
    <row r="5" spans="1:15" s="23" customFormat="1" ht="24.95" customHeight="1" x14ac:dyDescent="0.2">
      <c r="A5" s="15">
        <v>3</v>
      </c>
      <c r="B5" s="15">
        <v>2</v>
      </c>
      <c r="C5" s="24" t="s">
        <v>24</v>
      </c>
      <c r="D5" s="17">
        <v>79218.679999999993</v>
      </c>
      <c r="E5" s="17">
        <v>128182.61</v>
      </c>
      <c r="F5" s="18">
        <f>(D5-E5)/E5</f>
        <v>-0.38198574674052904</v>
      </c>
      <c r="G5" s="19">
        <v>13042</v>
      </c>
      <c r="H5" s="20">
        <v>162</v>
      </c>
      <c r="I5" s="20">
        <f t="shared" si="0"/>
        <v>80.506172839506178</v>
      </c>
      <c r="J5" s="15">
        <v>19</v>
      </c>
      <c r="K5" s="15">
        <v>3</v>
      </c>
      <c r="L5" s="17">
        <v>507547.81</v>
      </c>
      <c r="M5" s="19">
        <v>84384</v>
      </c>
      <c r="N5" s="21">
        <v>45653</v>
      </c>
      <c r="O5" s="22" t="s">
        <v>25</v>
      </c>
    </row>
    <row r="6" spans="1:15" s="23" customFormat="1" ht="24.95" customHeight="1" x14ac:dyDescent="0.2">
      <c r="A6" s="15">
        <v>4</v>
      </c>
      <c r="B6" s="15">
        <v>3</v>
      </c>
      <c r="C6" s="16" t="s">
        <v>57</v>
      </c>
      <c r="D6" s="17">
        <v>39092.21</v>
      </c>
      <c r="E6" s="17">
        <v>64880.67</v>
      </c>
      <c r="F6" s="18">
        <f>(D6-E6)/E6</f>
        <v>-0.39747524185554806</v>
      </c>
      <c r="G6" s="19">
        <v>4947</v>
      </c>
      <c r="H6" s="20">
        <v>79</v>
      </c>
      <c r="I6" s="20">
        <f t="shared" si="0"/>
        <v>62.620253164556964</v>
      </c>
      <c r="J6" s="15">
        <v>13</v>
      </c>
      <c r="K6" s="15">
        <v>2</v>
      </c>
      <c r="L6" s="17">
        <v>143305.72</v>
      </c>
      <c r="M6" s="19">
        <v>18167</v>
      </c>
      <c r="N6" s="21">
        <v>45660</v>
      </c>
      <c r="O6" s="22" t="s">
        <v>32</v>
      </c>
    </row>
    <row r="7" spans="1:15" s="23" customFormat="1" ht="24.95" customHeight="1" x14ac:dyDescent="0.2">
      <c r="A7" s="15">
        <v>5</v>
      </c>
      <c r="B7" s="15">
        <v>4</v>
      </c>
      <c r="C7" s="24" t="s">
        <v>26</v>
      </c>
      <c r="D7" s="42">
        <v>34595.370000000003</v>
      </c>
      <c r="E7" s="17">
        <v>51257.98</v>
      </c>
      <c r="F7" s="18">
        <f>(D7-E7)/E7</f>
        <v>-0.32507348124135987</v>
      </c>
      <c r="G7" s="43">
        <v>5649</v>
      </c>
      <c r="H7" s="20">
        <v>91</v>
      </c>
      <c r="I7" s="20">
        <f t="shared" si="0"/>
        <v>62.07692307692308</v>
      </c>
      <c r="J7" s="19">
        <v>15</v>
      </c>
      <c r="K7" s="19">
        <v>7</v>
      </c>
      <c r="L7" s="42">
        <v>1017096.62</v>
      </c>
      <c r="M7" s="43">
        <v>165121</v>
      </c>
      <c r="N7" s="21">
        <v>45625</v>
      </c>
      <c r="O7" s="22" t="s">
        <v>19</v>
      </c>
    </row>
    <row r="8" spans="1:15" s="23" customFormat="1" ht="24.95" customHeight="1" x14ac:dyDescent="0.2">
      <c r="A8" s="15">
        <v>6</v>
      </c>
      <c r="B8" s="15">
        <v>5</v>
      </c>
      <c r="C8" s="24" t="s">
        <v>27</v>
      </c>
      <c r="D8" s="17">
        <v>23539.06</v>
      </c>
      <c r="E8" s="17">
        <v>35857.22</v>
      </c>
      <c r="F8" s="18">
        <f>(D8-E8)/E8</f>
        <v>-0.3435336035532035</v>
      </c>
      <c r="G8" s="19">
        <v>3831</v>
      </c>
      <c r="H8" s="20">
        <v>78</v>
      </c>
      <c r="I8" s="20">
        <f t="shared" si="0"/>
        <v>49.115384615384613</v>
      </c>
      <c r="J8" s="15">
        <v>18</v>
      </c>
      <c r="K8" s="15">
        <v>4</v>
      </c>
      <c r="L8" s="17">
        <v>284025.64</v>
      </c>
      <c r="M8" s="19">
        <v>45294</v>
      </c>
      <c r="N8" s="21">
        <v>45646</v>
      </c>
      <c r="O8" s="22" t="s">
        <v>19</v>
      </c>
    </row>
    <row r="9" spans="1:15" s="23" customFormat="1" ht="24.95" customHeight="1" x14ac:dyDescent="0.2">
      <c r="A9" s="15">
        <v>7</v>
      </c>
      <c r="B9" s="15">
        <v>7</v>
      </c>
      <c r="C9" s="24" t="s">
        <v>28</v>
      </c>
      <c r="D9" s="17">
        <v>14873.5</v>
      </c>
      <c r="E9" s="17">
        <v>19229</v>
      </c>
      <c r="F9" s="18">
        <f>(D9-E9)/E9</f>
        <v>-0.22650683862915388</v>
      </c>
      <c r="G9" s="19">
        <v>2033</v>
      </c>
      <c r="H9" s="20">
        <v>20</v>
      </c>
      <c r="I9" s="20">
        <f t="shared" si="0"/>
        <v>101.65</v>
      </c>
      <c r="J9" s="15">
        <v>11</v>
      </c>
      <c r="K9" s="15">
        <v>3</v>
      </c>
      <c r="L9" s="17">
        <v>91159</v>
      </c>
      <c r="M9" s="19">
        <v>12568</v>
      </c>
      <c r="N9" s="21">
        <v>45653</v>
      </c>
      <c r="O9" s="22" t="s">
        <v>29</v>
      </c>
    </row>
    <row r="10" spans="1:15" s="23" customFormat="1" ht="24.95" customHeight="1" x14ac:dyDescent="0.2">
      <c r="A10" s="15">
        <v>8</v>
      </c>
      <c r="B10" s="15" t="s">
        <v>53</v>
      </c>
      <c r="C10" s="16" t="s">
        <v>55</v>
      </c>
      <c r="D10" s="17">
        <v>14128.31</v>
      </c>
      <c r="E10" s="18" t="s">
        <v>13</v>
      </c>
      <c r="F10" s="18" t="s">
        <v>13</v>
      </c>
      <c r="G10" s="19">
        <v>2599</v>
      </c>
      <c r="H10" s="20">
        <v>89</v>
      </c>
      <c r="I10" s="20">
        <f t="shared" si="0"/>
        <v>29.202247191011235</v>
      </c>
      <c r="J10" s="15">
        <v>17</v>
      </c>
      <c r="K10" s="15">
        <v>1</v>
      </c>
      <c r="L10" s="17">
        <v>15656.03</v>
      </c>
      <c r="M10" s="19">
        <v>2872</v>
      </c>
      <c r="N10" s="21" t="s">
        <v>69</v>
      </c>
      <c r="O10" s="22" t="s">
        <v>15</v>
      </c>
    </row>
    <row r="11" spans="1:15" s="23" customFormat="1" ht="24.95" customHeight="1" x14ac:dyDescent="0.2">
      <c r="A11" s="15">
        <v>9</v>
      </c>
      <c r="B11" s="15">
        <v>6</v>
      </c>
      <c r="C11" s="16" t="s">
        <v>52</v>
      </c>
      <c r="D11" s="17">
        <v>12593</v>
      </c>
      <c r="E11" s="17">
        <v>19930</v>
      </c>
      <c r="F11" s="18">
        <f>(D11-E11)/E11</f>
        <v>-0.36813848469643751</v>
      </c>
      <c r="G11" s="19">
        <v>1788</v>
      </c>
      <c r="H11" s="17" t="s">
        <v>13</v>
      </c>
      <c r="I11" s="17" t="s">
        <v>13</v>
      </c>
      <c r="J11" s="15">
        <v>12</v>
      </c>
      <c r="K11" s="15">
        <v>2</v>
      </c>
      <c r="L11" s="17">
        <v>40514</v>
      </c>
      <c r="M11" s="19">
        <v>5955</v>
      </c>
      <c r="N11" s="21">
        <v>45660</v>
      </c>
      <c r="O11" s="22" t="s">
        <v>16</v>
      </c>
    </row>
    <row r="12" spans="1:15" s="23" customFormat="1" ht="24.95" customHeight="1" x14ac:dyDescent="0.2">
      <c r="A12" s="15">
        <v>10</v>
      </c>
      <c r="B12" s="15" t="s">
        <v>53</v>
      </c>
      <c r="C12" s="16" t="s">
        <v>70</v>
      </c>
      <c r="D12" s="17">
        <v>11894.28</v>
      </c>
      <c r="E12" s="17" t="s">
        <v>13</v>
      </c>
      <c r="F12" s="18" t="s">
        <v>13</v>
      </c>
      <c r="G12" s="19">
        <v>1479</v>
      </c>
      <c r="H12" s="20">
        <v>48</v>
      </c>
      <c r="I12" s="20">
        <f>G12/H12</f>
        <v>30.8125</v>
      </c>
      <c r="J12" s="15">
        <v>12</v>
      </c>
      <c r="K12" s="15">
        <v>1</v>
      </c>
      <c r="L12" s="17">
        <v>11894.28</v>
      </c>
      <c r="M12" s="19">
        <v>1479</v>
      </c>
      <c r="N12" s="21">
        <v>45667</v>
      </c>
      <c r="O12" s="22" t="s">
        <v>15</v>
      </c>
    </row>
    <row r="13" spans="1:15" s="23" customFormat="1" ht="24.95" customHeight="1" x14ac:dyDescent="0.2">
      <c r="A13" s="15">
        <v>11</v>
      </c>
      <c r="B13" s="15">
        <v>8</v>
      </c>
      <c r="C13" s="24" t="s">
        <v>31</v>
      </c>
      <c r="D13" s="17">
        <v>6842.24</v>
      </c>
      <c r="E13" s="17">
        <v>12212.66</v>
      </c>
      <c r="F13" s="18">
        <f>(D13-E13)/E13</f>
        <v>-0.43974203818005253</v>
      </c>
      <c r="G13" s="19">
        <v>1073</v>
      </c>
      <c r="H13" s="20">
        <v>21</v>
      </c>
      <c r="I13" s="20">
        <f>G13/H13</f>
        <v>51.095238095238095</v>
      </c>
      <c r="J13" s="15">
        <v>9</v>
      </c>
      <c r="K13" s="15">
        <v>6</v>
      </c>
      <c r="L13" s="17">
        <v>191230.8</v>
      </c>
      <c r="M13" s="19">
        <v>29504</v>
      </c>
      <c r="N13" s="21">
        <v>45632</v>
      </c>
      <c r="O13" s="22" t="s">
        <v>32</v>
      </c>
    </row>
    <row r="14" spans="1:15" s="23" customFormat="1" ht="24.95" customHeight="1" x14ac:dyDescent="0.2">
      <c r="A14" s="15">
        <v>12</v>
      </c>
      <c r="B14" s="15" t="s">
        <v>53</v>
      </c>
      <c r="C14" s="16" t="s">
        <v>67</v>
      </c>
      <c r="D14" s="17">
        <v>6580</v>
      </c>
      <c r="E14" s="18" t="s">
        <v>13</v>
      </c>
      <c r="F14" s="18" t="s">
        <v>13</v>
      </c>
      <c r="G14" s="19">
        <v>933</v>
      </c>
      <c r="H14" s="18" t="s">
        <v>13</v>
      </c>
      <c r="I14" s="18" t="s">
        <v>13</v>
      </c>
      <c r="J14" s="15">
        <v>15</v>
      </c>
      <c r="K14" s="15">
        <v>1</v>
      </c>
      <c r="L14" s="17">
        <v>6580</v>
      </c>
      <c r="M14" s="19">
        <v>933</v>
      </c>
      <c r="N14" s="21">
        <v>45667</v>
      </c>
      <c r="O14" s="22" t="s">
        <v>16</v>
      </c>
    </row>
    <row r="15" spans="1:15" s="23" customFormat="1" ht="24.95" customHeight="1" x14ac:dyDescent="0.2">
      <c r="A15" s="15">
        <v>13</v>
      </c>
      <c r="B15" s="15">
        <v>9</v>
      </c>
      <c r="C15" s="24" t="s">
        <v>30</v>
      </c>
      <c r="D15" s="17">
        <v>5752.33</v>
      </c>
      <c r="E15" s="17">
        <v>11775.74</v>
      </c>
      <c r="F15" s="18">
        <f>(D15-E15)/E15</f>
        <v>-0.51151010467282731</v>
      </c>
      <c r="G15" s="19">
        <v>721</v>
      </c>
      <c r="H15" s="20">
        <v>18</v>
      </c>
      <c r="I15" s="20">
        <f>G15/H15</f>
        <v>40.055555555555557</v>
      </c>
      <c r="J15" s="15">
        <v>6</v>
      </c>
      <c r="K15" s="15">
        <v>9</v>
      </c>
      <c r="L15" s="17">
        <v>711194.05</v>
      </c>
      <c r="M15" s="19">
        <v>86675</v>
      </c>
      <c r="N15" s="21">
        <v>45611</v>
      </c>
      <c r="O15" s="22" t="s">
        <v>25</v>
      </c>
    </row>
    <row r="16" spans="1:15" s="23" customFormat="1" ht="24.95" customHeight="1" x14ac:dyDescent="0.2">
      <c r="A16" s="15">
        <v>14</v>
      </c>
      <c r="B16" s="15">
        <v>10</v>
      </c>
      <c r="C16" s="24" t="s">
        <v>33</v>
      </c>
      <c r="D16" s="17">
        <v>3203</v>
      </c>
      <c r="E16" s="17">
        <v>6046.3</v>
      </c>
      <c r="F16" s="18">
        <f>(D16-E16)/E16</f>
        <v>-0.47025453583183108</v>
      </c>
      <c r="G16" s="19">
        <v>495</v>
      </c>
      <c r="H16" s="20">
        <v>8</v>
      </c>
      <c r="I16" s="20">
        <f>G16/H16</f>
        <v>61.875</v>
      </c>
      <c r="J16" s="15">
        <v>4</v>
      </c>
      <c r="K16" s="15">
        <v>5</v>
      </c>
      <c r="L16" s="17">
        <v>63757.42</v>
      </c>
      <c r="M16" s="19">
        <v>9555</v>
      </c>
      <c r="N16" s="21">
        <v>45639</v>
      </c>
      <c r="O16" s="22" t="s">
        <v>14</v>
      </c>
    </row>
    <row r="17" spans="1:15" s="23" customFormat="1" ht="24.95" customHeight="1" x14ac:dyDescent="0.2">
      <c r="A17" s="15">
        <v>15</v>
      </c>
      <c r="B17" s="15" t="s">
        <v>53</v>
      </c>
      <c r="C17" s="16" t="s">
        <v>71</v>
      </c>
      <c r="D17" s="17">
        <v>2761</v>
      </c>
      <c r="E17" s="17" t="s">
        <v>13</v>
      </c>
      <c r="F17" s="18" t="s">
        <v>13</v>
      </c>
      <c r="G17" s="19">
        <v>456</v>
      </c>
      <c r="H17" s="18" t="s">
        <v>13</v>
      </c>
      <c r="I17" s="18" t="s">
        <v>13</v>
      </c>
      <c r="J17" s="15">
        <v>12</v>
      </c>
      <c r="K17" s="15">
        <v>1</v>
      </c>
      <c r="L17" s="17">
        <v>2761</v>
      </c>
      <c r="M17" s="19">
        <v>456</v>
      </c>
      <c r="N17" s="21">
        <v>45667</v>
      </c>
      <c r="O17" s="22" t="s">
        <v>72</v>
      </c>
    </row>
    <row r="18" spans="1:15" s="23" customFormat="1" ht="24.95" customHeight="1" x14ac:dyDescent="0.2">
      <c r="A18" s="15">
        <v>16</v>
      </c>
      <c r="B18" s="15">
        <v>13</v>
      </c>
      <c r="C18" s="24" t="s">
        <v>37</v>
      </c>
      <c r="D18" s="17">
        <v>1302.8</v>
      </c>
      <c r="E18" s="17">
        <v>1798.6</v>
      </c>
      <c r="F18" s="18">
        <f>(D18-E18)/E18</f>
        <v>-0.2756588457689314</v>
      </c>
      <c r="G18" s="19">
        <v>165</v>
      </c>
      <c r="H18" s="20">
        <v>5</v>
      </c>
      <c r="I18" s="20">
        <f>G18/H18</f>
        <v>33</v>
      </c>
      <c r="J18" s="15">
        <v>2</v>
      </c>
      <c r="K18" s="15">
        <v>8</v>
      </c>
      <c r="L18" s="17">
        <v>83829.420000000013</v>
      </c>
      <c r="M18" s="19">
        <v>11844</v>
      </c>
      <c r="N18" s="21">
        <v>45618</v>
      </c>
      <c r="O18" s="22" t="s">
        <v>17</v>
      </c>
    </row>
    <row r="19" spans="1:15" s="23" customFormat="1" ht="24.95" customHeight="1" x14ac:dyDescent="0.2">
      <c r="A19" s="15">
        <v>17</v>
      </c>
      <c r="B19" s="7" t="s">
        <v>53</v>
      </c>
      <c r="C19" s="16" t="s">
        <v>68</v>
      </c>
      <c r="D19" s="17">
        <v>1078.76</v>
      </c>
      <c r="E19" s="17" t="s">
        <v>13</v>
      </c>
      <c r="F19" s="18" t="s">
        <v>13</v>
      </c>
      <c r="G19" s="19">
        <v>198</v>
      </c>
      <c r="H19" s="11">
        <v>18</v>
      </c>
      <c r="I19" s="11">
        <f>G19/H19</f>
        <v>11</v>
      </c>
      <c r="J19" s="7">
        <v>8</v>
      </c>
      <c r="K19" s="7">
        <v>1</v>
      </c>
      <c r="L19" s="17">
        <v>1078.76</v>
      </c>
      <c r="M19" s="19">
        <v>198</v>
      </c>
      <c r="N19" s="21">
        <v>45667</v>
      </c>
      <c r="O19" s="22" t="s">
        <v>17</v>
      </c>
    </row>
    <row r="20" spans="1:15" s="23" customFormat="1" ht="24.95" customHeight="1" x14ac:dyDescent="0.2">
      <c r="A20" s="15">
        <v>18</v>
      </c>
      <c r="B20" s="15">
        <v>22</v>
      </c>
      <c r="C20" s="24" t="s">
        <v>39</v>
      </c>
      <c r="D20" s="17">
        <v>460</v>
      </c>
      <c r="E20" s="17">
        <v>586</v>
      </c>
      <c r="F20" s="18">
        <f t="shared" ref="F20:F28" si="1">(D20-E20)/E20</f>
        <v>-0.21501706484641639</v>
      </c>
      <c r="G20" s="19">
        <v>73</v>
      </c>
      <c r="H20" s="17" t="s">
        <v>13</v>
      </c>
      <c r="I20" s="17" t="s">
        <v>13</v>
      </c>
      <c r="J20" s="15">
        <v>2</v>
      </c>
      <c r="K20" s="15">
        <v>6</v>
      </c>
      <c r="L20" s="17">
        <v>43292</v>
      </c>
      <c r="M20" s="19">
        <v>6230</v>
      </c>
      <c r="N20" s="21">
        <v>45632</v>
      </c>
      <c r="O20" s="22" t="s">
        <v>16</v>
      </c>
    </row>
    <row r="21" spans="1:15" s="23" customFormat="1" ht="24.95" customHeight="1" x14ac:dyDescent="0.2">
      <c r="A21" s="15">
        <v>19</v>
      </c>
      <c r="B21" s="15">
        <v>14</v>
      </c>
      <c r="C21" s="24" t="s">
        <v>38</v>
      </c>
      <c r="D21" s="17">
        <v>443.11</v>
      </c>
      <c r="E21" s="17">
        <v>1663.56</v>
      </c>
      <c r="F21" s="18">
        <f t="shared" si="1"/>
        <v>-0.73363750030056019</v>
      </c>
      <c r="G21" s="19">
        <v>75</v>
      </c>
      <c r="H21" s="20">
        <v>4</v>
      </c>
      <c r="I21" s="20">
        <f t="shared" ref="I21:I30" si="2">G21/H21</f>
        <v>18.75</v>
      </c>
      <c r="J21" s="15">
        <v>3</v>
      </c>
      <c r="K21" s="15">
        <v>7</v>
      </c>
      <c r="L21" s="17">
        <v>84402.14</v>
      </c>
      <c r="M21" s="19">
        <v>13036</v>
      </c>
      <c r="N21" s="21">
        <v>45625</v>
      </c>
      <c r="O21" s="22" t="s">
        <v>15</v>
      </c>
    </row>
    <row r="22" spans="1:15" s="23" customFormat="1" ht="24.95" customHeight="1" x14ac:dyDescent="0.2">
      <c r="A22" s="15">
        <v>20</v>
      </c>
      <c r="B22" s="15">
        <v>26</v>
      </c>
      <c r="C22" s="16" t="s">
        <v>60</v>
      </c>
      <c r="D22" s="17">
        <v>426.5</v>
      </c>
      <c r="E22" s="17">
        <v>331.00000000000023</v>
      </c>
      <c r="F22" s="18">
        <f t="shared" si="1"/>
        <v>0.28851963746223475</v>
      </c>
      <c r="G22" s="19">
        <v>68</v>
      </c>
      <c r="H22" s="20">
        <v>2</v>
      </c>
      <c r="I22" s="20">
        <f t="shared" si="2"/>
        <v>34</v>
      </c>
      <c r="J22" s="15">
        <v>2</v>
      </c>
      <c r="K22" s="17" t="s">
        <v>13</v>
      </c>
      <c r="L22" s="17">
        <v>25355.989999999998</v>
      </c>
      <c r="M22" s="19">
        <v>3579</v>
      </c>
      <c r="N22" s="21">
        <v>45611</v>
      </c>
      <c r="O22" s="22" t="s">
        <v>45</v>
      </c>
    </row>
    <row r="23" spans="1:15" s="23" customFormat="1" ht="24.95" customHeight="1" x14ac:dyDescent="0.2">
      <c r="A23" s="15">
        <v>21</v>
      </c>
      <c r="B23" s="15">
        <v>28</v>
      </c>
      <c r="C23" s="24" t="s">
        <v>49</v>
      </c>
      <c r="D23" s="17">
        <v>334.6</v>
      </c>
      <c r="E23" s="17">
        <v>176.7</v>
      </c>
      <c r="F23" s="18">
        <f t="shared" si="1"/>
        <v>0.89360498019241674</v>
      </c>
      <c r="G23" s="19">
        <v>40</v>
      </c>
      <c r="H23" s="20">
        <v>2</v>
      </c>
      <c r="I23" s="20">
        <f t="shared" si="2"/>
        <v>20</v>
      </c>
      <c r="J23" s="15">
        <v>2</v>
      </c>
      <c r="K23" s="15">
        <v>16</v>
      </c>
      <c r="L23" s="17">
        <v>130511.60000000003</v>
      </c>
      <c r="M23" s="19">
        <v>19310</v>
      </c>
      <c r="N23" s="21">
        <v>45562</v>
      </c>
      <c r="O23" s="22" t="s">
        <v>17</v>
      </c>
    </row>
    <row r="24" spans="1:15" s="23" customFormat="1" ht="24.95" customHeight="1" x14ac:dyDescent="0.2">
      <c r="A24" s="15">
        <v>22</v>
      </c>
      <c r="B24" s="15">
        <v>11</v>
      </c>
      <c r="C24" s="16" t="s">
        <v>54</v>
      </c>
      <c r="D24" s="17">
        <v>287</v>
      </c>
      <c r="E24" s="17">
        <v>4671.46</v>
      </c>
      <c r="F24" s="18">
        <f t="shared" si="1"/>
        <v>-0.93856310446841029</v>
      </c>
      <c r="G24" s="19">
        <v>54</v>
      </c>
      <c r="H24" s="20">
        <v>4</v>
      </c>
      <c r="I24" s="20">
        <f t="shared" si="2"/>
        <v>13.5</v>
      </c>
      <c r="J24" s="15">
        <v>2</v>
      </c>
      <c r="K24" s="15">
        <v>2</v>
      </c>
      <c r="L24" s="17">
        <v>7219.84</v>
      </c>
      <c r="M24" s="19">
        <v>1046</v>
      </c>
      <c r="N24" s="21">
        <v>45660</v>
      </c>
      <c r="O24" s="22" t="s">
        <v>15</v>
      </c>
    </row>
    <row r="25" spans="1:15" s="25" customFormat="1" ht="24.95" customHeight="1" x14ac:dyDescent="0.15">
      <c r="A25" s="15">
        <v>23</v>
      </c>
      <c r="B25" s="15">
        <v>20</v>
      </c>
      <c r="C25" s="16" t="s">
        <v>59</v>
      </c>
      <c r="D25" s="17">
        <v>275</v>
      </c>
      <c r="E25" s="17">
        <v>590.5</v>
      </c>
      <c r="F25" s="18">
        <f t="shared" si="1"/>
        <v>-0.53429297205757831</v>
      </c>
      <c r="G25" s="19">
        <v>52</v>
      </c>
      <c r="H25" s="20">
        <v>4</v>
      </c>
      <c r="I25" s="20">
        <f t="shared" si="2"/>
        <v>13</v>
      </c>
      <c r="J25" s="15">
        <v>3</v>
      </c>
      <c r="K25" s="15">
        <v>2</v>
      </c>
      <c r="L25" s="17">
        <v>972.5</v>
      </c>
      <c r="M25" s="19">
        <v>184</v>
      </c>
      <c r="N25" s="21">
        <v>45660</v>
      </c>
      <c r="O25" s="22" t="s">
        <v>48</v>
      </c>
    </row>
    <row r="26" spans="1:15" s="25" customFormat="1" ht="24.95" customHeight="1" x14ac:dyDescent="0.15">
      <c r="A26" s="15">
        <v>24</v>
      </c>
      <c r="B26" s="15">
        <v>19</v>
      </c>
      <c r="C26" s="24" t="s">
        <v>42</v>
      </c>
      <c r="D26" s="17">
        <v>228</v>
      </c>
      <c r="E26" s="17">
        <v>741.5</v>
      </c>
      <c r="F26" s="18">
        <f t="shared" si="1"/>
        <v>-0.69251517194875256</v>
      </c>
      <c r="G26" s="19">
        <v>45</v>
      </c>
      <c r="H26" s="20">
        <v>1</v>
      </c>
      <c r="I26" s="20">
        <f t="shared" si="2"/>
        <v>45</v>
      </c>
      <c r="J26" s="15">
        <v>1</v>
      </c>
      <c r="K26" s="15">
        <v>5</v>
      </c>
      <c r="L26" s="17">
        <v>5665.7</v>
      </c>
      <c r="M26" s="19">
        <v>863</v>
      </c>
      <c r="N26" s="21">
        <v>45639</v>
      </c>
      <c r="O26" s="22" t="s">
        <v>43</v>
      </c>
    </row>
    <row r="27" spans="1:15" ht="24.95" customHeight="1" x14ac:dyDescent="0.15">
      <c r="A27" s="15">
        <v>25</v>
      </c>
      <c r="B27" s="15">
        <v>24</v>
      </c>
      <c r="C27" s="24" t="s">
        <v>46</v>
      </c>
      <c r="D27" s="17">
        <v>184.7</v>
      </c>
      <c r="E27" s="17">
        <v>445.9</v>
      </c>
      <c r="F27" s="18">
        <f t="shared" si="1"/>
        <v>-0.58578156537340209</v>
      </c>
      <c r="G27" s="19">
        <v>25</v>
      </c>
      <c r="H27" s="20">
        <v>2</v>
      </c>
      <c r="I27" s="20">
        <f t="shared" si="2"/>
        <v>12.5</v>
      </c>
      <c r="J27" s="15">
        <v>1</v>
      </c>
      <c r="K27" s="15">
        <v>18</v>
      </c>
      <c r="L27" s="17">
        <v>123803.63</v>
      </c>
      <c r="M27" s="19">
        <v>18580</v>
      </c>
      <c r="N27" s="21">
        <v>45548</v>
      </c>
      <c r="O27" s="15" t="s">
        <v>15</v>
      </c>
    </row>
    <row r="28" spans="1:15" s="25" customFormat="1" ht="24.75" customHeight="1" x14ac:dyDescent="0.15">
      <c r="A28" s="15">
        <v>26</v>
      </c>
      <c r="B28" s="15">
        <v>21</v>
      </c>
      <c r="C28" s="24" t="s">
        <v>44</v>
      </c>
      <c r="D28" s="17">
        <v>133.70000000000005</v>
      </c>
      <c r="E28" s="17">
        <v>589.5</v>
      </c>
      <c r="F28" s="18">
        <f t="shared" si="1"/>
        <v>-0.77319762510602197</v>
      </c>
      <c r="G28" s="19">
        <v>17</v>
      </c>
      <c r="H28" s="20">
        <v>1</v>
      </c>
      <c r="I28" s="20">
        <f t="shared" si="2"/>
        <v>17</v>
      </c>
      <c r="J28" s="15">
        <v>1</v>
      </c>
      <c r="K28" s="15">
        <v>4</v>
      </c>
      <c r="L28" s="17">
        <v>5094.5</v>
      </c>
      <c r="M28" s="19">
        <v>947</v>
      </c>
      <c r="N28" s="21">
        <v>45646</v>
      </c>
      <c r="O28" s="22" t="s">
        <v>45</v>
      </c>
    </row>
    <row r="29" spans="1:15" ht="24.75" customHeight="1" x14ac:dyDescent="0.15">
      <c r="A29" s="15">
        <v>27</v>
      </c>
      <c r="B29" s="7" t="s">
        <v>13</v>
      </c>
      <c r="C29" s="16" t="s">
        <v>73</v>
      </c>
      <c r="D29" s="17">
        <v>88</v>
      </c>
      <c r="E29" s="17" t="s">
        <v>13</v>
      </c>
      <c r="F29" s="18" t="s">
        <v>13</v>
      </c>
      <c r="G29" s="19">
        <v>24</v>
      </c>
      <c r="H29" s="11">
        <v>1</v>
      </c>
      <c r="I29" s="20">
        <f t="shared" si="2"/>
        <v>24</v>
      </c>
      <c r="J29" s="7">
        <v>1</v>
      </c>
      <c r="K29" s="18" t="s">
        <v>13</v>
      </c>
      <c r="L29" s="17">
        <v>276973.59000000003</v>
      </c>
      <c r="M29" s="19">
        <v>50015</v>
      </c>
      <c r="N29" s="12">
        <v>45590</v>
      </c>
      <c r="O29" s="13" t="s">
        <v>32</v>
      </c>
    </row>
    <row r="30" spans="1:15" s="25" customFormat="1" ht="24.75" customHeight="1" x14ac:dyDescent="0.15">
      <c r="A30" s="15">
        <v>28</v>
      </c>
      <c r="B30" s="15">
        <v>29</v>
      </c>
      <c r="C30" s="24" t="s">
        <v>47</v>
      </c>
      <c r="D30" s="17">
        <v>59</v>
      </c>
      <c r="E30" s="17">
        <v>55</v>
      </c>
      <c r="F30" s="18">
        <f>(D30-E30)/E30</f>
        <v>7.2727272727272724E-2</v>
      </c>
      <c r="G30" s="19">
        <v>17</v>
      </c>
      <c r="H30" s="20">
        <v>1</v>
      </c>
      <c r="I30" s="20">
        <f t="shared" si="2"/>
        <v>17</v>
      </c>
      <c r="J30" s="15">
        <v>1</v>
      </c>
      <c r="K30" s="15">
        <v>7</v>
      </c>
      <c r="L30" s="17">
        <v>5405.19</v>
      </c>
      <c r="M30" s="19">
        <v>1604</v>
      </c>
      <c r="N30" s="21">
        <v>45625</v>
      </c>
      <c r="O30" s="22" t="s">
        <v>48</v>
      </c>
    </row>
    <row r="31" spans="1:15" ht="24.75" customHeight="1" x14ac:dyDescent="0.2">
      <c r="A31" s="27" t="s">
        <v>20</v>
      </c>
      <c r="B31" s="28" t="s">
        <v>20</v>
      </c>
      <c r="C31" s="29" t="s">
        <v>74</v>
      </c>
      <c r="D31" s="30">
        <f>SUBTOTAL(109,Table132[Pajamos 
(GBO)])</f>
        <v>481286.35000000003</v>
      </c>
      <c r="E31" s="30" t="s">
        <v>65</v>
      </c>
      <c r="F31" s="45">
        <f>(D31-E31)/E31</f>
        <v>-5.2852543476934577E-2</v>
      </c>
      <c r="G31" s="47">
        <f>SUBTOTAL(109,Table132[Žiūrovų sk. 
(ADM)])</f>
        <v>67469</v>
      </c>
      <c r="H31" s="27"/>
      <c r="I31" s="27"/>
      <c r="J31" s="27"/>
      <c r="K31" s="27"/>
      <c r="L31" s="49"/>
      <c r="M31" s="50"/>
      <c r="N31" s="52"/>
      <c r="O31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XFC32"/>
  <sheetViews>
    <sheetView zoomScale="60" zoomScaleNormal="60" workbookViewId="0">
      <selection activeCell="B27" sqref="B27:O2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24" t="s">
        <v>22</v>
      </c>
      <c r="D3" s="17">
        <v>138069</v>
      </c>
      <c r="E3" s="17">
        <v>195363</v>
      </c>
      <c r="F3" s="18">
        <f>(D3-E3)/E3</f>
        <v>-0.29326945225042611</v>
      </c>
      <c r="G3" s="19">
        <v>17131</v>
      </c>
      <c r="H3" s="20" t="s">
        <v>13</v>
      </c>
      <c r="I3" s="17" t="s">
        <v>13</v>
      </c>
      <c r="J3" s="17" t="s">
        <v>13</v>
      </c>
      <c r="K3" s="15">
        <v>3</v>
      </c>
      <c r="L3" s="17">
        <v>694757</v>
      </c>
      <c r="M3" s="19">
        <v>88205</v>
      </c>
      <c r="N3" s="21">
        <v>45646</v>
      </c>
      <c r="O3" s="22" t="s">
        <v>23</v>
      </c>
    </row>
    <row r="4" spans="1:15" s="23" customFormat="1" ht="24.95" customHeight="1" x14ac:dyDescent="0.2">
      <c r="A4" s="15">
        <v>2</v>
      </c>
      <c r="B4" s="15">
        <v>2</v>
      </c>
      <c r="C4" s="24" t="s">
        <v>24</v>
      </c>
      <c r="D4" s="17">
        <v>128182.61</v>
      </c>
      <c r="E4" s="17">
        <v>147709.32999999999</v>
      </c>
      <c r="F4" s="18">
        <f>(D4-E4)/E4</f>
        <v>-0.13219693028192592</v>
      </c>
      <c r="G4" s="19">
        <v>21285</v>
      </c>
      <c r="H4" s="20">
        <v>227</v>
      </c>
      <c r="I4" s="20">
        <f>G4/H4</f>
        <v>93.766519823788542</v>
      </c>
      <c r="J4" s="15">
        <v>23</v>
      </c>
      <c r="K4" s="15">
        <v>2</v>
      </c>
      <c r="L4" s="17">
        <v>415414.99</v>
      </c>
      <c r="M4" s="19">
        <v>69052</v>
      </c>
      <c r="N4" s="21">
        <v>45653</v>
      </c>
      <c r="O4" s="22" t="s">
        <v>25</v>
      </c>
    </row>
    <row r="5" spans="1:15" s="23" customFormat="1" ht="24.95" customHeight="1" x14ac:dyDescent="0.2">
      <c r="A5" s="15">
        <v>3</v>
      </c>
      <c r="B5" s="7" t="s">
        <v>53</v>
      </c>
      <c r="C5" s="16" t="s">
        <v>57</v>
      </c>
      <c r="D5" s="17">
        <v>64880.67</v>
      </c>
      <c r="E5" s="8" t="s">
        <v>13</v>
      </c>
      <c r="F5" s="9" t="s">
        <v>13</v>
      </c>
      <c r="G5" s="19">
        <v>7998</v>
      </c>
      <c r="H5" s="11">
        <v>118</v>
      </c>
      <c r="I5" s="11">
        <v>80.2</v>
      </c>
      <c r="J5" s="7">
        <v>17</v>
      </c>
      <c r="K5" s="7">
        <v>1</v>
      </c>
      <c r="L5" s="8">
        <v>81024.02</v>
      </c>
      <c r="M5" s="10">
        <v>10003</v>
      </c>
      <c r="N5" s="12">
        <v>45660</v>
      </c>
      <c r="O5" s="13" t="s">
        <v>32</v>
      </c>
    </row>
    <row r="6" spans="1:15" s="23" customFormat="1" ht="24.95" customHeight="1" x14ac:dyDescent="0.2">
      <c r="A6" s="15">
        <v>4</v>
      </c>
      <c r="B6" s="15">
        <v>3</v>
      </c>
      <c r="C6" s="24" t="s">
        <v>26</v>
      </c>
      <c r="D6" s="42">
        <v>51257.98</v>
      </c>
      <c r="E6" s="17">
        <v>78907.42</v>
      </c>
      <c r="F6" s="18">
        <f>(D6-E6)/E6</f>
        <v>-0.35040354886777436</v>
      </c>
      <c r="G6" s="43">
        <v>8500</v>
      </c>
      <c r="H6" s="20">
        <v>108</v>
      </c>
      <c r="I6" s="20">
        <f>G6/H6</f>
        <v>78.703703703703709</v>
      </c>
      <c r="J6" s="19">
        <v>16</v>
      </c>
      <c r="K6" s="19">
        <v>6</v>
      </c>
      <c r="L6" s="42">
        <v>976755.35</v>
      </c>
      <c r="M6" s="43">
        <v>158423</v>
      </c>
      <c r="N6" s="21">
        <v>45625</v>
      </c>
      <c r="O6" s="22" t="s">
        <v>19</v>
      </c>
    </row>
    <row r="7" spans="1:15" s="23" customFormat="1" ht="24.95" customHeight="1" x14ac:dyDescent="0.2">
      <c r="A7" s="15">
        <v>5</v>
      </c>
      <c r="B7" s="15">
        <v>4</v>
      </c>
      <c r="C7" s="24" t="s">
        <v>27</v>
      </c>
      <c r="D7" s="17">
        <v>35857.22</v>
      </c>
      <c r="E7" s="17">
        <v>59357</v>
      </c>
      <c r="F7" s="18">
        <f>(D7-E7)/E7</f>
        <v>-0.39590579038698043</v>
      </c>
      <c r="G7" s="19">
        <v>5761</v>
      </c>
      <c r="H7" s="20">
        <v>103</v>
      </c>
      <c r="I7" s="20">
        <f>G7/H7</f>
        <v>55.932038834951456</v>
      </c>
      <c r="J7" s="15">
        <v>25</v>
      </c>
      <c r="K7" s="15">
        <v>3</v>
      </c>
      <c r="L7" s="17">
        <v>252476.86</v>
      </c>
      <c r="M7" s="19">
        <v>40056</v>
      </c>
      <c r="N7" s="21">
        <v>45646</v>
      </c>
      <c r="O7" s="22" t="s">
        <v>19</v>
      </c>
    </row>
    <row r="8" spans="1:15" s="23" customFormat="1" ht="24.95" customHeight="1" x14ac:dyDescent="0.2">
      <c r="A8" s="15">
        <v>6</v>
      </c>
      <c r="B8" s="37" t="s">
        <v>53</v>
      </c>
      <c r="C8" s="16" t="s">
        <v>52</v>
      </c>
      <c r="D8" s="34">
        <v>19930</v>
      </c>
      <c r="E8" s="8" t="s">
        <v>13</v>
      </c>
      <c r="F8" s="32" t="s">
        <v>13</v>
      </c>
      <c r="G8" s="35">
        <v>2875</v>
      </c>
      <c r="H8" s="41" t="s">
        <v>13</v>
      </c>
      <c r="I8" s="32" t="s">
        <v>13</v>
      </c>
      <c r="J8" s="37">
        <v>17</v>
      </c>
      <c r="K8" s="37">
        <v>1</v>
      </c>
      <c r="L8" s="34">
        <v>19930</v>
      </c>
      <c r="M8" s="35">
        <v>2875</v>
      </c>
      <c r="N8" s="12">
        <v>45660</v>
      </c>
      <c r="O8" s="39" t="s">
        <v>16</v>
      </c>
    </row>
    <row r="9" spans="1:15" s="23" customFormat="1" ht="24.95" customHeight="1" x14ac:dyDescent="0.2">
      <c r="A9" s="15">
        <v>7</v>
      </c>
      <c r="B9" s="15">
        <v>5</v>
      </c>
      <c r="C9" s="24" t="s">
        <v>28</v>
      </c>
      <c r="D9" s="17">
        <v>19229</v>
      </c>
      <c r="E9" s="17">
        <v>30029</v>
      </c>
      <c r="F9" s="18">
        <f>(D9-E9)/E9</f>
        <v>-0.35965233607512737</v>
      </c>
      <c r="G9" s="19">
        <v>2565</v>
      </c>
      <c r="H9" s="20">
        <v>23</v>
      </c>
      <c r="I9" s="20">
        <f t="shared" ref="I9:I17" si="0">G9/H9</f>
        <v>111.52173913043478</v>
      </c>
      <c r="J9" s="15">
        <v>11</v>
      </c>
      <c r="K9" s="15">
        <v>2</v>
      </c>
      <c r="L9" s="17">
        <v>67569</v>
      </c>
      <c r="M9" s="19">
        <v>9185</v>
      </c>
      <c r="N9" s="21">
        <v>45653</v>
      </c>
      <c r="O9" s="22" t="s">
        <v>29</v>
      </c>
    </row>
    <row r="10" spans="1:15" s="23" customFormat="1" ht="24.95" customHeight="1" x14ac:dyDescent="0.2">
      <c r="A10" s="15">
        <v>8</v>
      </c>
      <c r="B10" s="15">
        <v>7</v>
      </c>
      <c r="C10" s="24" t="s">
        <v>31</v>
      </c>
      <c r="D10" s="17">
        <v>12212.66</v>
      </c>
      <c r="E10" s="17">
        <v>20127.61</v>
      </c>
      <c r="F10" s="18">
        <f>(D10-E10)/E10</f>
        <v>-0.39323844212005304</v>
      </c>
      <c r="G10" s="19">
        <v>1916</v>
      </c>
      <c r="H10" s="20">
        <v>31</v>
      </c>
      <c r="I10" s="20">
        <f t="shared" si="0"/>
        <v>61.806451612903224</v>
      </c>
      <c r="J10" s="15">
        <v>12</v>
      </c>
      <c r="K10" s="15">
        <v>5</v>
      </c>
      <c r="L10" s="17">
        <v>181974.14</v>
      </c>
      <c r="M10" s="19">
        <v>28046</v>
      </c>
      <c r="N10" s="21">
        <v>45632</v>
      </c>
      <c r="O10" s="22" t="s">
        <v>32</v>
      </c>
    </row>
    <row r="11" spans="1:15" s="23" customFormat="1" ht="24.95" customHeight="1" x14ac:dyDescent="0.2">
      <c r="A11" s="15">
        <v>9</v>
      </c>
      <c r="B11" s="15">
        <v>6</v>
      </c>
      <c r="C11" s="24" t="s">
        <v>30</v>
      </c>
      <c r="D11" s="17">
        <v>11775.74</v>
      </c>
      <c r="E11" s="17">
        <v>21113.360000000001</v>
      </c>
      <c r="F11" s="18">
        <f>(D11-E11)/E11</f>
        <v>-0.44226120333286606</v>
      </c>
      <c r="G11" s="19">
        <v>1505</v>
      </c>
      <c r="H11" s="20">
        <v>33</v>
      </c>
      <c r="I11" s="20">
        <f t="shared" si="0"/>
        <v>45.606060606060609</v>
      </c>
      <c r="J11" s="15">
        <v>9</v>
      </c>
      <c r="K11" s="15">
        <v>8</v>
      </c>
      <c r="L11" s="17">
        <v>702177.12</v>
      </c>
      <c r="M11" s="19">
        <v>85484</v>
      </c>
      <c r="N11" s="21">
        <v>45611</v>
      </c>
      <c r="O11" s="22" t="s">
        <v>25</v>
      </c>
    </row>
    <row r="12" spans="1:15" s="23" customFormat="1" ht="24.95" customHeight="1" x14ac:dyDescent="0.2">
      <c r="A12" s="15">
        <v>10</v>
      </c>
      <c r="B12" s="15">
        <v>8</v>
      </c>
      <c r="C12" s="24" t="s">
        <v>33</v>
      </c>
      <c r="D12" s="17">
        <v>6046.3</v>
      </c>
      <c r="E12" s="17">
        <v>8504.69</v>
      </c>
      <c r="F12" s="18">
        <f>(D12-E12)/E12</f>
        <v>-0.28906285825820816</v>
      </c>
      <c r="G12" s="19">
        <v>894</v>
      </c>
      <c r="H12" s="20">
        <v>12</v>
      </c>
      <c r="I12" s="20">
        <f t="shared" si="0"/>
        <v>74.5</v>
      </c>
      <c r="J12" s="15">
        <v>5</v>
      </c>
      <c r="K12" s="15">
        <v>4</v>
      </c>
      <c r="L12" s="17">
        <v>58606.28</v>
      </c>
      <c r="M12" s="19">
        <v>8667</v>
      </c>
      <c r="N12" s="21">
        <v>45639</v>
      </c>
      <c r="O12" s="22" t="s">
        <v>14</v>
      </c>
    </row>
    <row r="13" spans="1:15" s="23" customFormat="1" ht="24.95" customHeight="1" x14ac:dyDescent="0.2">
      <c r="A13" s="15">
        <v>11</v>
      </c>
      <c r="B13" s="7" t="s">
        <v>53</v>
      </c>
      <c r="C13" s="16" t="s">
        <v>54</v>
      </c>
      <c r="D13" s="17">
        <v>4671.46</v>
      </c>
      <c r="E13" s="8" t="s">
        <v>13</v>
      </c>
      <c r="F13" s="32" t="s">
        <v>13</v>
      </c>
      <c r="G13" s="19">
        <v>640</v>
      </c>
      <c r="H13" s="11">
        <v>40</v>
      </c>
      <c r="I13" s="11">
        <f t="shared" si="0"/>
        <v>16</v>
      </c>
      <c r="J13" s="7">
        <v>17</v>
      </c>
      <c r="K13" s="7">
        <v>1</v>
      </c>
      <c r="L13" s="8">
        <v>5598.36</v>
      </c>
      <c r="M13" s="10">
        <v>767</v>
      </c>
      <c r="N13" s="12">
        <v>45660</v>
      </c>
      <c r="O13" s="39" t="s">
        <v>15</v>
      </c>
    </row>
    <row r="14" spans="1:15" s="23" customFormat="1" ht="24.95" customHeight="1" x14ac:dyDescent="0.2">
      <c r="A14" s="15">
        <v>12</v>
      </c>
      <c r="B14" s="7" t="s">
        <v>56</v>
      </c>
      <c r="C14" s="16" t="s">
        <v>61</v>
      </c>
      <c r="D14" s="17">
        <v>2705</v>
      </c>
      <c r="E14" s="8" t="s">
        <v>13</v>
      </c>
      <c r="F14" s="9" t="s">
        <v>13</v>
      </c>
      <c r="G14" s="19">
        <v>383</v>
      </c>
      <c r="H14" s="11">
        <v>4</v>
      </c>
      <c r="I14" s="11">
        <f t="shared" si="0"/>
        <v>95.75</v>
      </c>
      <c r="J14" s="7">
        <v>3</v>
      </c>
      <c r="K14" s="7">
        <v>0</v>
      </c>
      <c r="L14" s="8">
        <v>8155</v>
      </c>
      <c r="M14" s="10">
        <v>903</v>
      </c>
      <c r="N14" s="12" t="s">
        <v>58</v>
      </c>
      <c r="O14" s="13" t="s">
        <v>43</v>
      </c>
    </row>
    <row r="15" spans="1:15" s="23" customFormat="1" ht="24.95" customHeight="1" x14ac:dyDescent="0.2">
      <c r="A15" s="15">
        <v>13</v>
      </c>
      <c r="B15" s="15">
        <v>12</v>
      </c>
      <c r="C15" s="24" t="s">
        <v>37</v>
      </c>
      <c r="D15" s="17">
        <v>1798.6</v>
      </c>
      <c r="E15" s="17">
        <v>2262.63</v>
      </c>
      <c r="F15" s="18">
        <f>(D15-E15)/E15</f>
        <v>-0.2050843487446026</v>
      </c>
      <c r="G15" s="19">
        <v>229</v>
      </c>
      <c r="H15" s="20">
        <v>5</v>
      </c>
      <c r="I15" s="20">
        <f t="shared" si="0"/>
        <v>45.8</v>
      </c>
      <c r="J15" s="15">
        <v>2</v>
      </c>
      <c r="K15" s="15">
        <v>7</v>
      </c>
      <c r="L15" s="17">
        <v>81999.150000000009</v>
      </c>
      <c r="M15" s="19">
        <v>11592</v>
      </c>
      <c r="N15" s="21">
        <v>45618</v>
      </c>
      <c r="O15" s="22" t="s">
        <v>17</v>
      </c>
    </row>
    <row r="16" spans="1:15" s="23" customFormat="1" ht="24.95" customHeight="1" x14ac:dyDescent="0.2">
      <c r="A16" s="15">
        <v>14</v>
      </c>
      <c r="B16" s="15">
        <v>13</v>
      </c>
      <c r="C16" s="24" t="s">
        <v>38</v>
      </c>
      <c r="D16" s="17">
        <v>1663.56</v>
      </c>
      <c r="E16" s="17">
        <v>2079.12</v>
      </c>
      <c r="F16" s="18">
        <f>(D16-E16)/E16</f>
        <v>-0.19987302320212397</v>
      </c>
      <c r="G16" s="19">
        <v>257</v>
      </c>
      <c r="H16" s="20">
        <v>10</v>
      </c>
      <c r="I16" s="20">
        <f t="shared" si="0"/>
        <v>25.7</v>
      </c>
      <c r="J16" s="15">
        <v>5</v>
      </c>
      <c r="K16" s="15">
        <v>6</v>
      </c>
      <c r="L16" s="17">
        <v>83495.429999999993</v>
      </c>
      <c r="M16" s="19">
        <v>12880</v>
      </c>
      <c r="N16" s="21">
        <v>45625</v>
      </c>
      <c r="O16" s="22" t="s">
        <v>15</v>
      </c>
    </row>
    <row r="17" spans="1:15" s="23" customFormat="1" ht="24.95" customHeight="1" x14ac:dyDescent="0.2">
      <c r="A17" s="15">
        <v>15</v>
      </c>
      <c r="B17" s="7" t="s">
        <v>56</v>
      </c>
      <c r="C17" s="16" t="s">
        <v>55</v>
      </c>
      <c r="D17" s="17">
        <v>1527.72</v>
      </c>
      <c r="E17" s="8" t="s">
        <v>13</v>
      </c>
      <c r="F17" s="32" t="s">
        <v>13</v>
      </c>
      <c r="G17" s="19">
        <v>273</v>
      </c>
      <c r="H17" s="11">
        <v>5</v>
      </c>
      <c r="I17" s="11">
        <f t="shared" si="0"/>
        <v>54.6</v>
      </c>
      <c r="J17" s="7">
        <v>5</v>
      </c>
      <c r="K17" s="7">
        <v>0</v>
      </c>
      <c r="L17" s="8">
        <v>1527.72</v>
      </c>
      <c r="M17" s="10">
        <v>273</v>
      </c>
      <c r="N17" s="12" t="s">
        <v>58</v>
      </c>
      <c r="O17" s="39" t="s">
        <v>15</v>
      </c>
    </row>
    <row r="18" spans="1:15" s="23" customFormat="1" ht="24.95" customHeight="1" x14ac:dyDescent="0.2">
      <c r="A18" s="15">
        <v>16</v>
      </c>
      <c r="B18" s="15">
        <v>9</v>
      </c>
      <c r="C18" s="24" t="s">
        <v>34</v>
      </c>
      <c r="D18" s="17">
        <v>1269</v>
      </c>
      <c r="E18" s="17">
        <v>6104</v>
      </c>
      <c r="F18" s="18">
        <f>(D18-E18)/E18</f>
        <v>-0.79210353866317174</v>
      </c>
      <c r="G18" s="19">
        <v>216</v>
      </c>
      <c r="H18" s="20" t="s">
        <v>13</v>
      </c>
      <c r="I18" s="20" t="s">
        <v>13</v>
      </c>
      <c r="J18" s="15">
        <v>9</v>
      </c>
      <c r="K18" s="15">
        <v>4</v>
      </c>
      <c r="L18" s="17">
        <v>58296</v>
      </c>
      <c r="M18" s="19">
        <v>11597</v>
      </c>
      <c r="N18" s="21">
        <v>45639</v>
      </c>
      <c r="O18" s="22" t="s">
        <v>16</v>
      </c>
    </row>
    <row r="19" spans="1:15" s="23" customFormat="1" ht="24.95" customHeight="1" x14ac:dyDescent="0.2">
      <c r="A19" s="15">
        <v>17</v>
      </c>
      <c r="B19" s="15">
        <v>10</v>
      </c>
      <c r="C19" s="16" t="s">
        <v>35</v>
      </c>
      <c r="D19" s="42">
        <v>1189.9100000000001</v>
      </c>
      <c r="E19" s="17">
        <v>5270.21</v>
      </c>
      <c r="F19" s="18">
        <f>(D19-E19)/E19</f>
        <v>-0.77421962312697223</v>
      </c>
      <c r="G19" s="43">
        <v>184</v>
      </c>
      <c r="H19" s="20">
        <v>6</v>
      </c>
      <c r="I19" s="20">
        <f>G19/H19</f>
        <v>30.666666666666668</v>
      </c>
      <c r="J19" s="19">
        <v>3</v>
      </c>
      <c r="K19" s="19">
        <v>9</v>
      </c>
      <c r="L19" s="42">
        <v>162855.01999999999</v>
      </c>
      <c r="M19" s="43">
        <v>24759</v>
      </c>
      <c r="N19" s="21">
        <v>45604</v>
      </c>
      <c r="O19" s="22" t="s">
        <v>14</v>
      </c>
    </row>
    <row r="20" spans="1:15" s="23" customFormat="1" ht="24.95" customHeight="1" x14ac:dyDescent="0.2">
      <c r="A20" s="15">
        <v>18</v>
      </c>
      <c r="B20" s="15">
        <v>16</v>
      </c>
      <c r="C20" s="16" t="s">
        <v>40</v>
      </c>
      <c r="D20" s="17">
        <v>1167.3399999999999</v>
      </c>
      <c r="E20" s="17">
        <v>1391.66</v>
      </c>
      <c r="F20" s="18">
        <f>(D20-E20)/E20</f>
        <v>-0.16118879611399348</v>
      </c>
      <c r="G20" s="19">
        <v>155</v>
      </c>
      <c r="H20" s="20">
        <v>7</v>
      </c>
      <c r="I20" s="20">
        <f>G20/H20</f>
        <v>22.142857142857142</v>
      </c>
      <c r="J20" s="15">
        <v>3</v>
      </c>
      <c r="K20" s="15">
        <v>4</v>
      </c>
      <c r="L20" s="17">
        <v>22001.440000000002</v>
      </c>
      <c r="M20" s="19">
        <v>3072</v>
      </c>
      <c r="N20" s="21" t="s">
        <v>41</v>
      </c>
      <c r="O20" s="15" t="s">
        <v>18</v>
      </c>
    </row>
    <row r="21" spans="1:15" s="23" customFormat="1" ht="24.95" customHeight="1" x14ac:dyDescent="0.2">
      <c r="A21" s="15">
        <v>19</v>
      </c>
      <c r="B21" s="15">
        <v>17</v>
      </c>
      <c r="C21" s="24" t="s">
        <v>42</v>
      </c>
      <c r="D21" s="17">
        <v>741.5</v>
      </c>
      <c r="E21" s="17">
        <v>1321.5</v>
      </c>
      <c r="F21" s="18">
        <f>(D21-E21)/E21</f>
        <v>-0.4388951948543322</v>
      </c>
      <c r="G21" s="19">
        <v>108</v>
      </c>
      <c r="H21" s="20">
        <v>4</v>
      </c>
      <c r="I21" s="20">
        <f>G21/H21</f>
        <v>27</v>
      </c>
      <c r="J21" s="15">
        <v>3</v>
      </c>
      <c r="K21" s="15">
        <v>4</v>
      </c>
      <c r="L21" s="17">
        <v>5011</v>
      </c>
      <c r="M21" s="19">
        <v>763</v>
      </c>
      <c r="N21" s="21">
        <v>45639</v>
      </c>
      <c r="O21" s="22" t="s">
        <v>43</v>
      </c>
    </row>
    <row r="22" spans="1:15" s="23" customFormat="1" ht="24.95" customHeight="1" x14ac:dyDescent="0.2">
      <c r="A22" s="15">
        <v>20</v>
      </c>
      <c r="B22" s="7" t="s">
        <v>53</v>
      </c>
      <c r="C22" s="16" t="s">
        <v>59</v>
      </c>
      <c r="D22" s="17">
        <v>590.5</v>
      </c>
      <c r="E22" s="8" t="s">
        <v>13</v>
      </c>
      <c r="F22" s="9" t="s">
        <v>13</v>
      </c>
      <c r="G22" s="19">
        <v>110</v>
      </c>
      <c r="H22" s="11">
        <v>4</v>
      </c>
      <c r="I22" s="11">
        <f>G22/H22</f>
        <v>27.5</v>
      </c>
      <c r="J22" s="7">
        <v>3</v>
      </c>
      <c r="K22" s="7">
        <v>1</v>
      </c>
      <c r="L22" s="8">
        <v>590.5</v>
      </c>
      <c r="M22" s="10">
        <v>110</v>
      </c>
      <c r="N22" s="12">
        <v>45660</v>
      </c>
      <c r="O22" s="13" t="s">
        <v>48</v>
      </c>
    </row>
    <row r="23" spans="1:15" s="23" customFormat="1" ht="24.95" customHeight="1" x14ac:dyDescent="0.2">
      <c r="A23" s="15">
        <v>21</v>
      </c>
      <c r="B23" s="15">
        <v>18</v>
      </c>
      <c r="C23" s="24" t="s">
        <v>44</v>
      </c>
      <c r="D23" s="17">
        <v>589.5</v>
      </c>
      <c r="E23" s="17">
        <v>1221.5</v>
      </c>
      <c r="F23" s="18">
        <f>(D23-E23)/E23</f>
        <v>-0.517396643471142</v>
      </c>
      <c r="G23" s="19">
        <v>97</v>
      </c>
      <c r="H23" s="20">
        <v>5</v>
      </c>
      <c r="I23" s="20">
        <f>G23/H23</f>
        <v>19.399999999999999</v>
      </c>
      <c r="J23" s="15">
        <v>4</v>
      </c>
      <c r="K23" s="15">
        <v>3</v>
      </c>
      <c r="L23" s="17">
        <v>4325.3</v>
      </c>
      <c r="M23" s="19">
        <v>745</v>
      </c>
      <c r="N23" s="21">
        <v>45646</v>
      </c>
      <c r="O23" s="22" t="s">
        <v>45</v>
      </c>
    </row>
    <row r="24" spans="1:15" s="23" customFormat="1" ht="24.95" customHeight="1" x14ac:dyDescent="0.2">
      <c r="A24" s="15">
        <v>22</v>
      </c>
      <c r="B24" s="15">
        <v>14</v>
      </c>
      <c r="C24" s="24" t="s">
        <v>39</v>
      </c>
      <c r="D24" s="17">
        <v>586</v>
      </c>
      <c r="E24" s="17">
        <v>2033</v>
      </c>
      <c r="F24" s="18">
        <f>(D24-E24)/E24</f>
        <v>-0.71175602557796358</v>
      </c>
      <c r="G24" s="19">
        <v>81</v>
      </c>
      <c r="H24" s="20" t="s">
        <v>13</v>
      </c>
      <c r="I24" s="17" t="s">
        <v>13</v>
      </c>
      <c r="J24" s="15">
        <v>9</v>
      </c>
      <c r="K24" s="15">
        <v>5</v>
      </c>
      <c r="L24" s="17">
        <v>42356</v>
      </c>
      <c r="M24" s="19">
        <v>6087</v>
      </c>
      <c r="N24" s="21">
        <v>45632</v>
      </c>
      <c r="O24" s="22" t="s">
        <v>16</v>
      </c>
    </row>
    <row r="25" spans="1:15" s="25" customFormat="1" ht="24.95" customHeight="1" x14ac:dyDescent="0.15">
      <c r="A25" s="15">
        <v>23</v>
      </c>
      <c r="B25" s="15" t="s">
        <v>13</v>
      </c>
      <c r="C25" s="33" t="s">
        <v>50</v>
      </c>
      <c r="D25" s="34">
        <v>550</v>
      </c>
      <c r="E25" s="32" t="s">
        <v>13</v>
      </c>
      <c r="F25" s="32" t="s">
        <v>13</v>
      </c>
      <c r="G25" s="35">
        <v>92</v>
      </c>
      <c r="H25" s="36">
        <v>1</v>
      </c>
      <c r="I25" s="36">
        <f t="shared" ref="I25:I31" si="1">G25/H25</f>
        <v>92</v>
      </c>
      <c r="J25" s="37">
        <v>1</v>
      </c>
      <c r="K25" s="32" t="s">
        <v>13</v>
      </c>
      <c r="L25" s="34">
        <v>94039.300000000017</v>
      </c>
      <c r="M25" s="35">
        <v>13916</v>
      </c>
      <c r="N25" s="38">
        <v>45590</v>
      </c>
      <c r="O25" s="39" t="s">
        <v>17</v>
      </c>
    </row>
    <row r="26" spans="1:15" ht="24.95" customHeight="1" x14ac:dyDescent="0.15">
      <c r="A26" s="15">
        <v>24</v>
      </c>
      <c r="B26" s="15">
        <v>19</v>
      </c>
      <c r="C26" s="24" t="s">
        <v>46</v>
      </c>
      <c r="D26" s="17">
        <v>445.9</v>
      </c>
      <c r="E26" s="17">
        <v>753.2</v>
      </c>
      <c r="F26" s="18">
        <f>(D26-E26)/E26</f>
        <v>-0.40799256505576215</v>
      </c>
      <c r="G26" s="19">
        <v>57</v>
      </c>
      <c r="H26" s="20">
        <v>3</v>
      </c>
      <c r="I26" s="20">
        <f t="shared" si="1"/>
        <v>19</v>
      </c>
      <c r="J26" s="15">
        <v>1</v>
      </c>
      <c r="K26" s="15">
        <v>17</v>
      </c>
      <c r="L26" s="17">
        <v>123250.33</v>
      </c>
      <c r="M26" s="19">
        <v>18511</v>
      </c>
      <c r="N26" s="21">
        <v>45548</v>
      </c>
      <c r="O26" s="15" t="s">
        <v>15</v>
      </c>
    </row>
    <row r="27" spans="1:15" ht="24.95" customHeight="1" x14ac:dyDescent="0.15">
      <c r="A27" s="15">
        <v>25</v>
      </c>
      <c r="B27" s="15" t="s">
        <v>13</v>
      </c>
      <c r="C27" s="16" t="s">
        <v>51</v>
      </c>
      <c r="D27" s="17">
        <v>332.78</v>
      </c>
      <c r="E27" s="32" t="s">
        <v>13</v>
      </c>
      <c r="F27" s="32" t="s">
        <v>13</v>
      </c>
      <c r="G27" s="19">
        <v>77</v>
      </c>
      <c r="H27" s="20">
        <v>2</v>
      </c>
      <c r="I27" s="20">
        <f t="shared" si="1"/>
        <v>38.5</v>
      </c>
      <c r="J27" s="15">
        <v>2</v>
      </c>
      <c r="K27" s="15" t="s">
        <v>13</v>
      </c>
      <c r="L27" s="17">
        <v>47063.549999999996</v>
      </c>
      <c r="M27" s="19">
        <v>9366</v>
      </c>
      <c r="N27" s="21">
        <v>45541</v>
      </c>
      <c r="O27" s="22" t="s">
        <v>17</v>
      </c>
    </row>
    <row r="28" spans="1:15" s="40" customFormat="1" ht="24.75" customHeight="1" x14ac:dyDescent="0.15">
      <c r="A28" s="15">
        <v>26</v>
      </c>
      <c r="B28" s="7" t="s">
        <v>13</v>
      </c>
      <c r="C28" s="16" t="s">
        <v>60</v>
      </c>
      <c r="D28" s="17">
        <v>331.00000000000023</v>
      </c>
      <c r="E28" s="8" t="s">
        <v>13</v>
      </c>
      <c r="F28" s="9" t="s">
        <v>13</v>
      </c>
      <c r="G28" s="19">
        <v>40</v>
      </c>
      <c r="H28" s="11">
        <v>2</v>
      </c>
      <c r="I28" s="11">
        <f t="shared" si="1"/>
        <v>20</v>
      </c>
      <c r="J28" s="7">
        <v>2</v>
      </c>
      <c r="K28" s="7" t="s">
        <v>13</v>
      </c>
      <c r="L28" s="8">
        <v>24146.09</v>
      </c>
      <c r="M28" s="10">
        <v>3400</v>
      </c>
      <c r="N28" s="12">
        <v>45611</v>
      </c>
      <c r="O28" s="13" t="s">
        <v>45</v>
      </c>
    </row>
    <row r="29" spans="1:15" ht="24.75" customHeight="1" x14ac:dyDescent="0.15">
      <c r="A29" s="15">
        <v>27</v>
      </c>
      <c r="B29" s="15">
        <v>11</v>
      </c>
      <c r="C29" s="24" t="s">
        <v>36</v>
      </c>
      <c r="D29" s="17">
        <v>310.2</v>
      </c>
      <c r="E29" s="17">
        <v>4985.6499999999996</v>
      </c>
      <c r="F29" s="18">
        <f>(D29-E29)/E29</f>
        <v>-0.93778143271188319</v>
      </c>
      <c r="G29" s="19">
        <v>51</v>
      </c>
      <c r="H29" s="20">
        <v>4</v>
      </c>
      <c r="I29" s="20">
        <f t="shared" si="1"/>
        <v>12.75</v>
      </c>
      <c r="J29" s="15">
        <v>4</v>
      </c>
      <c r="K29" s="15">
        <v>2</v>
      </c>
      <c r="L29" s="17">
        <v>8316.7800000000007</v>
      </c>
      <c r="M29" s="19">
        <v>1213</v>
      </c>
      <c r="N29" s="21">
        <v>45653</v>
      </c>
      <c r="O29" s="22" t="s">
        <v>15</v>
      </c>
    </row>
    <row r="30" spans="1:15" ht="24.75" customHeight="1" x14ac:dyDescent="0.15">
      <c r="A30" s="15">
        <v>28</v>
      </c>
      <c r="B30" s="15">
        <v>23</v>
      </c>
      <c r="C30" s="24" t="s">
        <v>49</v>
      </c>
      <c r="D30" s="17">
        <v>176.7</v>
      </c>
      <c r="E30" s="17">
        <v>133.69999999999999</v>
      </c>
      <c r="F30" s="18">
        <f>(D30-E30)/E30</f>
        <v>0.3216155572176515</v>
      </c>
      <c r="G30" s="19">
        <v>23</v>
      </c>
      <c r="H30" s="20">
        <v>1</v>
      </c>
      <c r="I30" s="20">
        <f t="shared" si="1"/>
        <v>23</v>
      </c>
      <c r="J30" s="15">
        <v>1</v>
      </c>
      <c r="K30" s="15">
        <v>15</v>
      </c>
      <c r="L30" s="17">
        <v>130177.00000000003</v>
      </c>
      <c r="M30" s="19">
        <v>19270</v>
      </c>
      <c r="N30" s="21">
        <v>45562</v>
      </c>
      <c r="O30" s="22" t="s">
        <v>17</v>
      </c>
    </row>
    <row r="31" spans="1:15" ht="24.75" customHeight="1" x14ac:dyDescent="0.15">
      <c r="A31" s="15">
        <v>29</v>
      </c>
      <c r="B31" s="15">
        <v>21</v>
      </c>
      <c r="C31" s="24" t="s">
        <v>47</v>
      </c>
      <c r="D31" s="17">
        <v>55</v>
      </c>
      <c r="E31" s="17">
        <v>317.89999999999998</v>
      </c>
      <c r="F31" s="18">
        <f>(D31-E31)/E31</f>
        <v>-0.82698961937716264</v>
      </c>
      <c r="G31" s="19">
        <v>11</v>
      </c>
      <c r="H31" s="20">
        <v>1</v>
      </c>
      <c r="I31" s="20">
        <f t="shared" si="1"/>
        <v>11</v>
      </c>
      <c r="J31" s="15">
        <v>1</v>
      </c>
      <c r="K31" s="15">
        <v>6</v>
      </c>
      <c r="L31" s="17">
        <v>5308.19</v>
      </c>
      <c r="M31" s="19">
        <v>1268</v>
      </c>
      <c r="N31" s="21">
        <v>45625</v>
      </c>
      <c r="O31" s="22" t="s">
        <v>48</v>
      </c>
    </row>
    <row r="32" spans="1:15" ht="24.75" customHeight="1" x14ac:dyDescent="0.2">
      <c r="A32" s="27" t="s">
        <v>20</v>
      </c>
      <c r="B32" s="28"/>
      <c r="C32" s="29" t="s">
        <v>63</v>
      </c>
      <c r="D32" s="30">
        <f>SUBTOTAL(109,Table13[Pajamos 
(GBO)])</f>
        <v>508142.85</v>
      </c>
      <c r="E32" s="30" t="s">
        <v>62</v>
      </c>
      <c r="F32" s="45">
        <f>(D32-E32)/E32</f>
        <v>-0.1408814479178995</v>
      </c>
      <c r="G32" s="47">
        <f>SUBTOTAL(109,Table13[Žiūrovų sk. 
(ADM)])</f>
        <v>73514</v>
      </c>
      <c r="H32" s="27"/>
      <c r="I32" s="27"/>
      <c r="J32" s="27"/>
      <c r="K32" s="27"/>
      <c r="L32" s="49"/>
      <c r="M32" s="50"/>
      <c r="N32" s="52"/>
      <c r="O32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D72D-7CC3-47B1-93E7-4D4D5C393261}">
  <sheetPr>
    <pageSetUpPr fitToPage="1"/>
  </sheetPr>
  <dimension ref="A1:XFC35"/>
  <sheetViews>
    <sheetView topLeftCell="A4" zoomScale="60" zoomScaleNormal="60" workbookViewId="0">
      <selection activeCell="C9" sqref="C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60">
        <v>1</v>
      </c>
      <c r="C3" s="16" t="s">
        <v>193</v>
      </c>
      <c r="D3" s="42">
        <v>256254.87</v>
      </c>
      <c r="E3" s="42">
        <v>336353.8</v>
      </c>
      <c r="F3" s="18">
        <f>(D3-E3)/E3</f>
        <v>-0.23813891800835904</v>
      </c>
      <c r="G3" s="43">
        <v>38100</v>
      </c>
      <c r="H3" s="20">
        <v>335</v>
      </c>
      <c r="I3" s="20">
        <f t="shared" ref="I3:I9" si="0">G3/H3</f>
        <v>113.73134328358209</v>
      </c>
      <c r="J3" s="19">
        <v>18</v>
      </c>
      <c r="K3" s="20">
        <v>2</v>
      </c>
      <c r="L3" s="42">
        <v>698726.1</v>
      </c>
      <c r="M3" s="43">
        <v>105072</v>
      </c>
      <c r="N3" s="21">
        <v>45751</v>
      </c>
      <c r="O3" s="22" t="s">
        <v>14</v>
      </c>
    </row>
    <row r="4" spans="1:15" s="23" customFormat="1" ht="24.95" customHeight="1" x14ac:dyDescent="0.2">
      <c r="A4" s="15">
        <v>2</v>
      </c>
      <c r="B4" s="20">
        <v>2</v>
      </c>
      <c r="C4" s="16" t="s">
        <v>165</v>
      </c>
      <c r="D4" s="42">
        <v>31380.34</v>
      </c>
      <c r="E4" s="42">
        <v>60410.36</v>
      </c>
      <c r="F4" s="18">
        <f>(D4-E4)/E4</f>
        <v>-0.48054704524190883</v>
      </c>
      <c r="G4" s="43">
        <v>5015</v>
      </c>
      <c r="H4" s="20">
        <v>100</v>
      </c>
      <c r="I4" s="20">
        <f t="shared" si="0"/>
        <v>50.15</v>
      </c>
      <c r="J4" s="19">
        <v>16</v>
      </c>
      <c r="K4" s="20">
        <v>3</v>
      </c>
      <c r="L4" s="42">
        <v>223189.9</v>
      </c>
      <c r="M4" s="43">
        <v>35651</v>
      </c>
      <c r="N4" s="21">
        <v>45744</v>
      </c>
      <c r="O4" s="22" t="s">
        <v>43</v>
      </c>
    </row>
    <row r="5" spans="1:15" s="23" customFormat="1" ht="24.95" customHeight="1" x14ac:dyDescent="0.2">
      <c r="A5" s="15">
        <v>3</v>
      </c>
      <c r="B5" s="60" t="s">
        <v>53</v>
      </c>
      <c r="C5" s="16" t="s">
        <v>207</v>
      </c>
      <c r="D5" s="42">
        <v>19868.740000000002</v>
      </c>
      <c r="E5" s="17" t="s">
        <v>13</v>
      </c>
      <c r="F5" s="18" t="s">
        <v>13</v>
      </c>
      <c r="G5" s="43">
        <v>2675</v>
      </c>
      <c r="H5" s="20">
        <v>63</v>
      </c>
      <c r="I5" s="20">
        <f t="shared" si="0"/>
        <v>42.460317460317462</v>
      </c>
      <c r="J5" s="19">
        <v>14</v>
      </c>
      <c r="K5" s="20">
        <v>1</v>
      </c>
      <c r="L5" s="42">
        <v>22000.7</v>
      </c>
      <c r="M5" s="43">
        <v>3000</v>
      </c>
      <c r="N5" s="21">
        <v>45758</v>
      </c>
      <c r="O5" s="22" t="s">
        <v>19</v>
      </c>
    </row>
    <row r="6" spans="1:15" s="23" customFormat="1" ht="24.95" customHeight="1" x14ac:dyDescent="0.2">
      <c r="A6" s="15">
        <v>4</v>
      </c>
      <c r="B6" s="20">
        <v>4</v>
      </c>
      <c r="C6" s="16" t="s">
        <v>86</v>
      </c>
      <c r="D6" s="17">
        <v>18684.12</v>
      </c>
      <c r="E6" s="17">
        <v>30689.02</v>
      </c>
      <c r="F6" s="18">
        <f>(D6-E6)/E6</f>
        <v>-0.39117899496301939</v>
      </c>
      <c r="G6" s="19">
        <v>2455</v>
      </c>
      <c r="H6" s="20">
        <v>76</v>
      </c>
      <c r="I6" s="20">
        <f t="shared" si="0"/>
        <v>32.30263157894737</v>
      </c>
      <c r="J6" s="15">
        <v>15</v>
      </c>
      <c r="K6" s="20">
        <v>12</v>
      </c>
      <c r="L6" s="17">
        <v>3013084.51</v>
      </c>
      <c r="M6" s="19">
        <v>392780</v>
      </c>
      <c r="N6" s="21">
        <v>45681</v>
      </c>
      <c r="O6" s="22" t="s">
        <v>15</v>
      </c>
    </row>
    <row r="7" spans="1:15" s="23" customFormat="1" ht="24.95" customHeight="1" x14ac:dyDescent="0.2">
      <c r="A7" s="15">
        <v>5</v>
      </c>
      <c r="B7" s="20">
        <v>3</v>
      </c>
      <c r="C7" s="16" t="s">
        <v>164</v>
      </c>
      <c r="D7" s="42">
        <v>14023.35</v>
      </c>
      <c r="E7" s="42">
        <v>38429.22</v>
      </c>
      <c r="F7" s="18">
        <f>(D7-E7)/E7</f>
        <v>-0.63508627029120035</v>
      </c>
      <c r="G7" s="43">
        <v>1912</v>
      </c>
      <c r="H7" s="20">
        <v>61</v>
      </c>
      <c r="I7" s="20">
        <f t="shared" si="0"/>
        <v>31.344262295081968</v>
      </c>
      <c r="J7" s="19">
        <v>14</v>
      </c>
      <c r="K7" s="20">
        <v>4</v>
      </c>
      <c r="L7" s="42">
        <v>147803.29999999999</v>
      </c>
      <c r="M7" s="43">
        <v>22153</v>
      </c>
      <c r="N7" s="21">
        <v>45740</v>
      </c>
      <c r="O7" s="22" t="s">
        <v>43</v>
      </c>
    </row>
    <row r="8" spans="1:15" s="23" customFormat="1" ht="24.95" customHeight="1" x14ac:dyDescent="0.2">
      <c r="A8" s="15">
        <v>6</v>
      </c>
      <c r="B8" s="20">
        <v>6</v>
      </c>
      <c r="C8" s="16" t="s">
        <v>162</v>
      </c>
      <c r="D8" s="42">
        <v>7744.95</v>
      </c>
      <c r="E8" s="42">
        <v>18708.14</v>
      </c>
      <c r="F8" s="18">
        <f>(D8-E8)/E8</f>
        <v>-0.58601175744889655</v>
      </c>
      <c r="G8" s="43">
        <v>1120</v>
      </c>
      <c r="H8" s="20">
        <v>30</v>
      </c>
      <c r="I8" s="20">
        <f t="shared" si="0"/>
        <v>37.333333333333336</v>
      </c>
      <c r="J8" s="19">
        <v>11</v>
      </c>
      <c r="K8" s="20">
        <v>3</v>
      </c>
      <c r="L8" s="42">
        <v>74958.320000000007</v>
      </c>
      <c r="M8" s="43">
        <v>11980</v>
      </c>
      <c r="N8" s="21">
        <v>45744</v>
      </c>
      <c r="O8" s="22" t="s">
        <v>15</v>
      </c>
    </row>
    <row r="9" spans="1:15" s="23" customFormat="1" ht="24.95" customHeight="1" x14ac:dyDescent="0.2">
      <c r="A9" s="15">
        <v>7</v>
      </c>
      <c r="B9" s="20">
        <v>5</v>
      </c>
      <c r="C9" s="16" t="s">
        <v>161</v>
      </c>
      <c r="D9" s="42">
        <v>5523.52</v>
      </c>
      <c r="E9" s="42">
        <v>20175.57</v>
      </c>
      <c r="F9" s="18">
        <f>(D9-E9)/E9</f>
        <v>-0.7262273135281927</v>
      </c>
      <c r="G9" s="43">
        <v>682</v>
      </c>
      <c r="H9" s="20">
        <v>23</v>
      </c>
      <c r="I9" s="20">
        <f t="shared" si="0"/>
        <v>29.652173913043477</v>
      </c>
      <c r="J9" s="19">
        <v>9</v>
      </c>
      <c r="K9" s="20">
        <v>3</v>
      </c>
      <c r="L9" s="42">
        <v>71334.19</v>
      </c>
      <c r="M9" s="43">
        <v>9529</v>
      </c>
      <c r="N9" s="21">
        <v>45744</v>
      </c>
      <c r="O9" s="22" t="s">
        <v>15</v>
      </c>
    </row>
    <row r="10" spans="1:15" s="23" customFormat="1" ht="24.95" customHeight="1" x14ac:dyDescent="0.2">
      <c r="A10" s="15">
        <v>8</v>
      </c>
      <c r="B10" s="60" t="s">
        <v>53</v>
      </c>
      <c r="C10" s="16" t="s">
        <v>199</v>
      </c>
      <c r="D10" s="42">
        <v>4771</v>
      </c>
      <c r="E10" s="18" t="s">
        <v>13</v>
      </c>
      <c r="F10" s="18" t="s">
        <v>13</v>
      </c>
      <c r="G10" s="43">
        <v>1021</v>
      </c>
      <c r="H10" s="18" t="s">
        <v>13</v>
      </c>
      <c r="I10" s="18" t="s">
        <v>13</v>
      </c>
      <c r="J10" s="18" t="s">
        <v>13</v>
      </c>
      <c r="K10" s="20">
        <v>1</v>
      </c>
      <c r="L10" s="42">
        <v>4771</v>
      </c>
      <c r="M10" s="43">
        <v>1021</v>
      </c>
      <c r="N10" s="21">
        <v>45758</v>
      </c>
      <c r="O10" s="22" t="s">
        <v>16</v>
      </c>
    </row>
    <row r="11" spans="1:15" s="23" customFormat="1" ht="24.95" customHeight="1" x14ac:dyDescent="0.2">
      <c r="A11" s="15">
        <v>9</v>
      </c>
      <c r="B11" s="60">
        <v>7</v>
      </c>
      <c r="C11" s="16" t="s">
        <v>194</v>
      </c>
      <c r="D11" s="42">
        <v>4659.21</v>
      </c>
      <c r="E11" s="42">
        <v>12504.38</v>
      </c>
      <c r="F11" s="18">
        <f>(D11-E11)/E11</f>
        <v>-0.62739376122606638</v>
      </c>
      <c r="G11" s="43">
        <v>638</v>
      </c>
      <c r="H11" s="20">
        <v>18</v>
      </c>
      <c r="I11" s="20">
        <f t="shared" ref="I11:I34" si="1">G11/H11</f>
        <v>35.444444444444443</v>
      </c>
      <c r="J11" s="19">
        <v>9</v>
      </c>
      <c r="K11" s="20">
        <v>2</v>
      </c>
      <c r="L11" s="42">
        <v>23001.87</v>
      </c>
      <c r="M11" s="43">
        <v>3389</v>
      </c>
      <c r="N11" s="21">
        <v>45751</v>
      </c>
      <c r="O11" s="22" t="s">
        <v>32</v>
      </c>
    </row>
    <row r="12" spans="1:15" s="23" customFormat="1" ht="24.95" customHeight="1" x14ac:dyDescent="0.2">
      <c r="A12" s="15">
        <v>10</v>
      </c>
      <c r="B12" s="60" t="s">
        <v>53</v>
      </c>
      <c r="C12" s="16" t="s">
        <v>208</v>
      </c>
      <c r="D12" s="42">
        <v>3191.73</v>
      </c>
      <c r="E12" s="17" t="s">
        <v>13</v>
      </c>
      <c r="F12" s="18" t="s">
        <v>13</v>
      </c>
      <c r="G12" s="43">
        <v>467</v>
      </c>
      <c r="H12" s="11">
        <v>36</v>
      </c>
      <c r="I12" s="11">
        <f t="shared" si="1"/>
        <v>12.972222222222221</v>
      </c>
      <c r="J12" s="10">
        <v>13</v>
      </c>
      <c r="K12" s="11">
        <v>1</v>
      </c>
      <c r="L12" s="42">
        <v>3191.73</v>
      </c>
      <c r="M12" s="43">
        <v>467</v>
      </c>
      <c r="N12" s="21">
        <v>45758</v>
      </c>
      <c r="O12" s="22" t="s">
        <v>43</v>
      </c>
    </row>
    <row r="13" spans="1:15" s="23" customFormat="1" ht="24.95" customHeight="1" x14ac:dyDescent="0.2">
      <c r="A13" s="15">
        <v>11</v>
      </c>
      <c r="B13" s="60" t="s">
        <v>53</v>
      </c>
      <c r="C13" s="16" t="s">
        <v>200</v>
      </c>
      <c r="D13" s="42">
        <v>2614</v>
      </c>
      <c r="E13" s="18" t="s">
        <v>13</v>
      </c>
      <c r="F13" s="18" t="s">
        <v>13</v>
      </c>
      <c r="G13" s="43">
        <v>493</v>
      </c>
      <c r="H13" s="20">
        <v>48</v>
      </c>
      <c r="I13" s="20">
        <f t="shared" si="1"/>
        <v>10.270833333333334</v>
      </c>
      <c r="J13" s="19">
        <v>12</v>
      </c>
      <c r="K13" s="20">
        <v>1</v>
      </c>
      <c r="L13" s="42">
        <v>2614</v>
      </c>
      <c r="M13" s="43">
        <v>493</v>
      </c>
      <c r="N13" s="21">
        <v>45758</v>
      </c>
      <c r="O13" s="22" t="s">
        <v>201</v>
      </c>
    </row>
    <row r="14" spans="1:15" s="23" customFormat="1" ht="24.95" customHeight="1" x14ac:dyDescent="0.2">
      <c r="A14" s="15">
        <v>12</v>
      </c>
      <c r="B14" s="60" t="s">
        <v>53</v>
      </c>
      <c r="C14" s="16" t="s">
        <v>205</v>
      </c>
      <c r="D14" s="42">
        <v>2526.52</v>
      </c>
      <c r="E14" s="17" t="s">
        <v>13</v>
      </c>
      <c r="F14" s="18" t="s">
        <v>13</v>
      </c>
      <c r="G14" s="43">
        <v>385</v>
      </c>
      <c r="H14" s="20">
        <v>15</v>
      </c>
      <c r="I14" s="20">
        <f t="shared" si="1"/>
        <v>25.666666666666668</v>
      </c>
      <c r="J14" s="19">
        <v>8</v>
      </c>
      <c r="K14" s="20">
        <v>1</v>
      </c>
      <c r="L14" s="42">
        <v>2916.52</v>
      </c>
      <c r="M14" s="43">
        <v>445</v>
      </c>
      <c r="N14" s="21">
        <v>45758</v>
      </c>
      <c r="O14" s="22" t="s">
        <v>206</v>
      </c>
    </row>
    <row r="15" spans="1:15" s="23" customFormat="1" ht="24.95" customHeight="1" x14ac:dyDescent="0.2">
      <c r="A15" s="15">
        <v>13</v>
      </c>
      <c r="B15" s="60">
        <v>8</v>
      </c>
      <c r="C15" s="16" t="s">
        <v>195</v>
      </c>
      <c r="D15" s="42">
        <v>2425.2800000000002</v>
      </c>
      <c r="E15" s="42">
        <v>9228.31</v>
      </c>
      <c r="F15" s="18">
        <f>(D15-E15)/E15</f>
        <v>-0.73719131671996274</v>
      </c>
      <c r="G15" s="43">
        <v>298</v>
      </c>
      <c r="H15" s="20">
        <v>14</v>
      </c>
      <c r="I15" s="20">
        <f t="shared" si="1"/>
        <v>21.285714285714285</v>
      </c>
      <c r="J15" s="19">
        <v>7</v>
      </c>
      <c r="K15" s="20">
        <v>2</v>
      </c>
      <c r="L15" s="42">
        <v>16415.04</v>
      </c>
      <c r="M15" s="43">
        <v>2234</v>
      </c>
      <c r="N15" s="21">
        <v>45751</v>
      </c>
      <c r="O15" s="22" t="s">
        <v>196</v>
      </c>
    </row>
    <row r="16" spans="1:15" s="23" customFormat="1" ht="24.95" customHeight="1" x14ac:dyDescent="0.2">
      <c r="A16" s="15">
        <v>14</v>
      </c>
      <c r="B16" s="60" t="s">
        <v>56</v>
      </c>
      <c r="C16" s="16" t="s">
        <v>202</v>
      </c>
      <c r="D16" s="42">
        <v>1780.12</v>
      </c>
      <c r="E16" s="18" t="s">
        <v>13</v>
      </c>
      <c r="F16" s="18" t="s">
        <v>13</v>
      </c>
      <c r="G16" s="43">
        <v>311</v>
      </c>
      <c r="H16" s="20">
        <v>6</v>
      </c>
      <c r="I16" s="20">
        <f t="shared" si="1"/>
        <v>51.833333333333336</v>
      </c>
      <c r="J16" s="19">
        <v>6</v>
      </c>
      <c r="K16" s="20">
        <v>0</v>
      </c>
      <c r="L16" s="42">
        <v>1780.12</v>
      </c>
      <c r="M16" s="43">
        <v>311</v>
      </c>
      <c r="N16" s="21" t="s">
        <v>58</v>
      </c>
      <c r="O16" s="22" t="s">
        <v>88</v>
      </c>
    </row>
    <row r="17" spans="1:15" s="23" customFormat="1" ht="24.95" customHeight="1" x14ac:dyDescent="0.2">
      <c r="A17" s="15">
        <v>15</v>
      </c>
      <c r="B17" s="60" t="s">
        <v>53</v>
      </c>
      <c r="C17" s="16" t="s">
        <v>203</v>
      </c>
      <c r="D17" s="42">
        <v>1775.91</v>
      </c>
      <c r="E17" s="18" t="s">
        <v>13</v>
      </c>
      <c r="F17" s="18" t="s">
        <v>13</v>
      </c>
      <c r="G17" s="43">
        <v>250</v>
      </c>
      <c r="H17" s="20">
        <v>36</v>
      </c>
      <c r="I17" s="20">
        <f t="shared" si="1"/>
        <v>6.9444444444444446</v>
      </c>
      <c r="J17" s="19">
        <v>14</v>
      </c>
      <c r="K17" s="20">
        <v>1</v>
      </c>
      <c r="L17" s="42">
        <v>2366.71</v>
      </c>
      <c r="M17" s="43">
        <v>350</v>
      </c>
      <c r="N17" s="21">
        <v>45758</v>
      </c>
      <c r="O17" s="22" t="s">
        <v>88</v>
      </c>
    </row>
    <row r="18" spans="1:15" s="23" customFormat="1" ht="24.95" customHeight="1" x14ac:dyDescent="0.2">
      <c r="A18" s="15">
        <v>16</v>
      </c>
      <c r="B18" s="20">
        <v>9</v>
      </c>
      <c r="C18" s="16" t="s">
        <v>79</v>
      </c>
      <c r="D18" s="17">
        <v>1501.35</v>
      </c>
      <c r="E18" s="17">
        <v>5191.49</v>
      </c>
      <c r="F18" s="18">
        <f>(D18-E18)/E18</f>
        <v>-0.71080556834357767</v>
      </c>
      <c r="G18" s="19">
        <v>255</v>
      </c>
      <c r="H18" s="20">
        <v>11</v>
      </c>
      <c r="I18" s="20">
        <f t="shared" si="1"/>
        <v>23.181818181818183</v>
      </c>
      <c r="J18" s="15">
        <v>3</v>
      </c>
      <c r="K18" s="20">
        <v>12</v>
      </c>
      <c r="L18" s="17">
        <v>390765.06</v>
      </c>
      <c r="M18" s="19">
        <v>68376</v>
      </c>
      <c r="N18" s="21">
        <v>45681</v>
      </c>
      <c r="O18" s="15" t="s">
        <v>80</v>
      </c>
    </row>
    <row r="19" spans="1:15" s="23" customFormat="1" ht="24.95" customHeight="1" x14ac:dyDescent="0.2">
      <c r="A19" s="15">
        <v>17</v>
      </c>
      <c r="B19" s="60" t="s">
        <v>53</v>
      </c>
      <c r="C19" s="16" t="s">
        <v>204</v>
      </c>
      <c r="D19" s="42">
        <v>1491.19</v>
      </c>
      <c r="E19" s="18" t="s">
        <v>13</v>
      </c>
      <c r="F19" s="18" t="s">
        <v>13</v>
      </c>
      <c r="G19" s="43">
        <v>238</v>
      </c>
      <c r="H19" s="20">
        <v>42</v>
      </c>
      <c r="I19" s="20">
        <f t="shared" si="1"/>
        <v>5.666666666666667</v>
      </c>
      <c r="J19" s="19">
        <v>15</v>
      </c>
      <c r="K19" s="20">
        <v>1</v>
      </c>
      <c r="L19" s="42">
        <v>1491.19</v>
      </c>
      <c r="M19" s="43">
        <v>238</v>
      </c>
      <c r="N19" s="21">
        <v>45758</v>
      </c>
      <c r="O19" s="22" t="s">
        <v>88</v>
      </c>
    </row>
    <row r="20" spans="1:15" s="23" customFormat="1" ht="24.95" customHeight="1" x14ac:dyDescent="0.2">
      <c r="A20" s="15">
        <v>18</v>
      </c>
      <c r="B20" s="20">
        <v>12</v>
      </c>
      <c r="C20" s="16" t="s">
        <v>144</v>
      </c>
      <c r="D20" s="17">
        <v>683.4</v>
      </c>
      <c r="E20" s="17">
        <v>2110.83</v>
      </c>
      <c r="F20" s="18">
        <f>(D20-E20)/E20</f>
        <v>-0.67624109947271915</v>
      </c>
      <c r="G20" s="19">
        <v>85</v>
      </c>
      <c r="H20" s="20">
        <v>3</v>
      </c>
      <c r="I20" s="20">
        <f t="shared" si="1"/>
        <v>28.333333333333332</v>
      </c>
      <c r="J20" s="15">
        <v>1</v>
      </c>
      <c r="K20" s="20">
        <v>6</v>
      </c>
      <c r="L20" s="17">
        <v>117831.63</v>
      </c>
      <c r="M20" s="19">
        <v>16416</v>
      </c>
      <c r="N20" s="21">
        <v>45723</v>
      </c>
      <c r="O20" s="22" t="s">
        <v>14</v>
      </c>
    </row>
    <row r="21" spans="1:15" s="23" customFormat="1" ht="24.95" customHeight="1" x14ac:dyDescent="0.2">
      <c r="A21" s="15">
        <v>19</v>
      </c>
      <c r="B21" s="20">
        <v>10</v>
      </c>
      <c r="C21" s="16" t="s">
        <v>119</v>
      </c>
      <c r="D21" s="17">
        <v>637.52</v>
      </c>
      <c r="E21" s="17">
        <v>3594.01</v>
      </c>
      <c r="F21" s="18">
        <f>(D21-E21)/E21</f>
        <v>-0.82261596378418533</v>
      </c>
      <c r="G21" s="19">
        <v>116</v>
      </c>
      <c r="H21" s="20">
        <v>4</v>
      </c>
      <c r="I21" s="20">
        <f t="shared" si="1"/>
        <v>29</v>
      </c>
      <c r="J21" s="20">
        <v>3</v>
      </c>
      <c r="K21" s="20">
        <v>8</v>
      </c>
      <c r="L21" s="17">
        <v>86767.540000000008</v>
      </c>
      <c r="M21" s="19">
        <v>16629</v>
      </c>
      <c r="N21" s="21">
        <v>45709</v>
      </c>
      <c r="O21" s="22" t="s">
        <v>17</v>
      </c>
    </row>
    <row r="22" spans="1:15" s="23" customFormat="1" ht="24.95" customHeight="1" x14ac:dyDescent="0.2">
      <c r="A22" s="15">
        <v>20</v>
      </c>
      <c r="B22" s="60" t="s">
        <v>13</v>
      </c>
      <c r="C22" s="16" t="s">
        <v>121</v>
      </c>
      <c r="D22" s="42">
        <v>566.9</v>
      </c>
      <c r="E22" s="18" t="s">
        <v>13</v>
      </c>
      <c r="F22" s="18" t="s">
        <v>13</v>
      </c>
      <c r="G22" s="43">
        <v>70</v>
      </c>
      <c r="H22" s="20">
        <v>2</v>
      </c>
      <c r="I22" s="20">
        <f t="shared" si="1"/>
        <v>35</v>
      </c>
      <c r="J22" s="19">
        <v>1</v>
      </c>
      <c r="K22" s="18" t="s">
        <v>13</v>
      </c>
      <c r="L22" s="42">
        <v>43156.29</v>
      </c>
      <c r="M22" s="43">
        <v>6590</v>
      </c>
      <c r="N22" s="21">
        <v>45709</v>
      </c>
      <c r="O22" s="22" t="s">
        <v>15</v>
      </c>
    </row>
    <row r="23" spans="1:15" s="23" customFormat="1" ht="24.95" customHeight="1" x14ac:dyDescent="0.2">
      <c r="A23" s="15">
        <v>21</v>
      </c>
      <c r="B23" s="60">
        <v>16</v>
      </c>
      <c r="C23" s="16" t="s">
        <v>166</v>
      </c>
      <c r="D23" s="42">
        <v>481.25</v>
      </c>
      <c r="E23" s="42">
        <v>718.5</v>
      </c>
      <c r="F23" s="18">
        <f t="shared" ref="F23:F33" si="2">(D23-E23)/E23</f>
        <v>-0.33020180932498261</v>
      </c>
      <c r="G23" s="43">
        <v>54</v>
      </c>
      <c r="H23" s="20">
        <v>3</v>
      </c>
      <c r="I23" s="20">
        <f t="shared" si="1"/>
        <v>18</v>
      </c>
      <c r="J23" s="19">
        <v>2</v>
      </c>
      <c r="K23" s="20">
        <v>4</v>
      </c>
      <c r="L23" s="42">
        <v>7364.18</v>
      </c>
      <c r="M23" s="43">
        <v>1178</v>
      </c>
      <c r="N23" s="21">
        <v>45740</v>
      </c>
      <c r="O23" s="22" t="s">
        <v>43</v>
      </c>
    </row>
    <row r="24" spans="1:15" s="23" customFormat="1" ht="24.95" customHeight="1" x14ac:dyDescent="0.2">
      <c r="A24" s="15">
        <v>22</v>
      </c>
      <c r="B24" s="60">
        <v>22</v>
      </c>
      <c r="C24" s="16" t="s">
        <v>191</v>
      </c>
      <c r="D24" s="42">
        <v>430.45</v>
      </c>
      <c r="E24" s="42">
        <v>333.3</v>
      </c>
      <c r="F24" s="18">
        <f t="shared" si="2"/>
        <v>0.2914791479147914</v>
      </c>
      <c r="G24" s="43">
        <v>59</v>
      </c>
      <c r="H24" s="20">
        <v>4</v>
      </c>
      <c r="I24" s="20">
        <f t="shared" si="1"/>
        <v>14.75</v>
      </c>
      <c r="J24" s="19">
        <v>3</v>
      </c>
      <c r="K24" s="18" t="s">
        <v>13</v>
      </c>
      <c r="L24" s="42">
        <v>3130.71</v>
      </c>
      <c r="M24" s="43">
        <v>577</v>
      </c>
      <c r="N24" s="21">
        <v>45740</v>
      </c>
      <c r="O24" s="22" t="s">
        <v>43</v>
      </c>
    </row>
    <row r="25" spans="1:15" s="23" customFormat="1" ht="24.95" customHeight="1" x14ac:dyDescent="0.2">
      <c r="A25" s="15">
        <v>23</v>
      </c>
      <c r="B25" s="20">
        <v>11</v>
      </c>
      <c r="C25" s="16" t="s">
        <v>157</v>
      </c>
      <c r="D25" s="17">
        <v>328.9</v>
      </c>
      <c r="E25" s="17">
        <v>2283.3000000000002</v>
      </c>
      <c r="F25" s="18">
        <f t="shared" si="2"/>
        <v>-0.85595410151973017</v>
      </c>
      <c r="G25" s="19">
        <v>113</v>
      </c>
      <c r="H25" s="20">
        <v>2</v>
      </c>
      <c r="I25" s="20">
        <f t="shared" si="1"/>
        <v>56.5</v>
      </c>
      <c r="J25" s="15">
        <v>2</v>
      </c>
      <c r="K25" s="20">
        <v>4</v>
      </c>
      <c r="L25" s="17">
        <v>32108.34</v>
      </c>
      <c r="M25" s="19">
        <v>5738</v>
      </c>
      <c r="N25" s="21">
        <v>45737</v>
      </c>
      <c r="O25" s="22" t="s">
        <v>19</v>
      </c>
    </row>
    <row r="26" spans="1:15" s="23" customFormat="1" ht="24.95" customHeight="1" x14ac:dyDescent="0.2">
      <c r="A26" s="15">
        <v>24</v>
      </c>
      <c r="B26" s="60">
        <v>15</v>
      </c>
      <c r="C26" s="16" t="s">
        <v>192</v>
      </c>
      <c r="D26" s="42">
        <v>273.25</v>
      </c>
      <c r="E26" s="42">
        <v>773.8</v>
      </c>
      <c r="F26" s="18">
        <f t="shared" si="2"/>
        <v>-0.64687257689325406</v>
      </c>
      <c r="G26" s="43">
        <v>49</v>
      </c>
      <c r="H26" s="20">
        <v>5</v>
      </c>
      <c r="I26" s="20">
        <f t="shared" si="1"/>
        <v>9.8000000000000007</v>
      </c>
      <c r="J26" s="19">
        <v>4</v>
      </c>
      <c r="K26" s="20">
        <v>2</v>
      </c>
      <c r="L26" s="42">
        <v>1548.75</v>
      </c>
      <c r="M26" s="43">
        <v>350</v>
      </c>
      <c r="N26" s="21">
        <v>45751</v>
      </c>
      <c r="O26" s="22" t="s">
        <v>45</v>
      </c>
    </row>
    <row r="27" spans="1:15" s="23" customFormat="1" ht="24.95" customHeight="1" x14ac:dyDescent="0.2">
      <c r="A27" s="15">
        <v>25</v>
      </c>
      <c r="B27" s="60">
        <v>28</v>
      </c>
      <c r="C27" s="16" t="s">
        <v>132</v>
      </c>
      <c r="D27" s="42">
        <v>236</v>
      </c>
      <c r="E27" s="42">
        <v>253</v>
      </c>
      <c r="F27" s="18">
        <f t="shared" si="2"/>
        <v>-6.7193675889328064E-2</v>
      </c>
      <c r="G27" s="43">
        <v>43</v>
      </c>
      <c r="H27" s="20">
        <v>1</v>
      </c>
      <c r="I27" s="20">
        <f t="shared" si="1"/>
        <v>43</v>
      </c>
      <c r="J27" s="19">
        <v>1</v>
      </c>
      <c r="K27" s="18" t="s">
        <v>13</v>
      </c>
      <c r="L27" s="42">
        <v>12256.05</v>
      </c>
      <c r="M27" s="43">
        <v>1948</v>
      </c>
      <c r="N27" s="21" t="s">
        <v>120</v>
      </c>
      <c r="O27" s="22" t="s">
        <v>110</v>
      </c>
    </row>
    <row r="28" spans="1:15" s="23" customFormat="1" ht="24.95" customHeight="1" x14ac:dyDescent="0.2">
      <c r="A28" s="15">
        <v>26</v>
      </c>
      <c r="B28" s="60">
        <v>31</v>
      </c>
      <c r="C28" s="16" t="s">
        <v>169</v>
      </c>
      <c r="D28" s="42">
        <v>218.75</v>
      </c>
      <c r="E28" s="42">
        <v>174.24</v>
      </c>
      <c r="F28" s="18">
        <f t="shared" si="2"/>
        <v>0.25545224977043152</v>
      </c>
      <c r="G28" s="43">
        <v>22</v>
      </c>
      <c r="H28" s="20">
        <v>1</v>
      </c>
      <c r="I28" s="20">
        <f t="shared" si="1"/>
        <v>22</v>
      </c>
      <c r="J28" s="19">
        <v>1</v>
      </c>
      <c r="K28" s="20">
        <v>4</v>
      </c>
      <c r="L28" s="42">
        <v>3007.82</v>
      </c>
      <c r="M28" s="43">
        <v>515</v>
      </c>
      <c r="N28" s="21">
        <v>45740</v>
      </c>
      <c r="O28" s="22" t="s">
        <v>43</v>
      </c>
    </row>
    <row r="29" spans="1:15" s="23" customFormat="1" ht="24.95" customHeight="1" x14ac:dyDescent="0.2">
      <c r="A29" s="15">
        <v>27</v>
      </c>
      <c r="B29" s="60">
        <v>29</v>
      </c>
      <c r="C29" s="16" t="s">
        <v>171</v>
      </c>
      <c r="D29" s="42">
        <v>174</v>
      </c>
      <c r="E29" s="42">
        <v>220.9</v>
      </c>
      <c r="F29" s="18">
        <f t="shared" si="2"/>
        <v>-0.21231326392032596</v>
      </c>
      <c r="G29" s="43">
        <v>32</v>
      </c>
      <c r="H29" s="20">
        <v>1</v>
      </c>
      <c r="I29" s="20">
        <f t="shared" si="1"/>
        <v>32</v>
      </c>
      <c r="J29" s="19">
        <v>1</v>
      </c>
      <c r="K29" s="20">
        <v>4</v>
      </c>
      <c r="L29" s="42">
        <v>2800.3</v>
      </c>
      <c r="M29" s="43">
        <v>453</v>
      </c>
      <c r="N29" s="21">
        <v>45740</v>
      </c>
      <c r="O29" s="22" t="s">
        <v>43</v>
      </c>
    </row>
    <row r="30" spans="1:15" s="23" customFormat="1" ht="24.95" customHeight="1" x14ac:dyDescent="0.2">
      <c r="A30" s="15">
        <v>28</v>
      </c>
      <c r="B30" s="60">
        <v>34</v>
      </c>
      <c r="C30" s="16" t="s">
        <v>179</v>
      </c>
      <c r="D30" s="42">
        <v>145</v>
      </c>
      <c r="E30" s="42">
        <v>49</v>
      </c>
      <c r="F30" s="18">
        <f t="shared" si="2"/>
        <v>1.9591836734693877</v>
      </c>
      <c r="G30" s="43">
        <v>26</v>
      </c>
      <c r="H30" s="20">
        <v>1</v>
      </c>
      <c r="I30" s="20">
        <f t="shared" si="1"/>
        <v>26</v>
      </c>
      <c r="J30" s="19">
        <v>1</v>
      </c>
      <c r="K30" s="20">
        <v>4</v>
      </c>
      <c r="L30" s="42">
        <v>7976.96</v>
      </c>
      <c r="M30" s="43">
        <v>1128</v>
      </c>
      <c r="N30" s="21">
        <v>45740</v>
      </c>
      <c r="O30" s="22" t="s">
        <v>43</v>
      </c>
    </row>
    <row r="31" spans="1:15" s="23" customFormat="1" ht="24.95" customHeight="1" x14ac:dyDescent="0.2">
      <c r="A31" s="15">
        <v>29</v>
      </c>
      <c r="B31" s="20">
        <v>25</v>
      </c>
      <c r="C31" s="16" t="s">
        <v>163</v>
      </c>
      <c r="D31" s="42">
        <v>88.5</v>
      </c>
      <c r="E31" s="42">
        <v>290.3</v>
      </c>
      <c r="F31" s="18">
        <f t="shared" si="2"/>
        <v>-0.69514295556321049</v>
      </c>
      <c r="G31" s="43">
        <v>14</v>
      </c>
      <c r="H31" s="20">
        <v>1</v>
      </c>
      <c r="I31" s="20">
        <f t="shared" si="1"/>
        <v>14</v>
      </c>
      <c r="J31" s="19">
        <v>1</v>
      </c>
      <c r="K31" s="20">
        <v>3</v>
      </c>
      <c r="L31" s="42">
        <v>2949.38</v>
      </c>
      <c r="M31" s="43">
        <v>481</v>
      </c>
      <c r="N31" s="21">
        <v>45744</v>
      </c>
      <c r="O31" s="22" t="s">
        <v>15</v>
      </c>
    </row>
    <row r="32" spans="1:15" s="23" customFormat="1" ht="24.95" customHeight="1" x14ac:dyDescent="0.2">
      <c r="A32" s="15">
        <v>30</v>
      </c>
      <c r="B32" s="60">
        <v>18</v>
      </c>
      <c r="C32" s="16" t="s">
        <v>170</v>
      </c>
      <c r="D32" s="42">
        <v>64</v>
      </c>
      <c r="E32" s="42">
        <v>492.95</v>
      </c>
      <c r="F32" s="18">
        <f t="shared" si="2"/>
        <v>-0.87016938837610303</v>
      </c>
      <c r="G32" s="43">
        <v>13</v>
      </c>
      <c r="H32" s="20">
        <v>1</v>
      </c>
      <c r="I32" s="20">
        <f t="shared" si="1"/>
        <v>13</v>
      </c>
      <c r="J32" s="19">
        <v>1</v>
      </c>
      <c r="K32" s="20">
        <v>4</v>
      </c>
      <c r="L32" s="42">
        <v>3487.8</v>
      </c>
      <c r="M32" s="43">
        <v>551</v>
      </c>
      <c r="N32" s="21">
        <v>45740</v>
      </c>
      <c r="O32" s="22" t="s">
        <v>43</v>
      </c>
    </row>
    <row r="33" spans="1:15" s="23" customFormat="1" ht="24.95" customHeight="1" x14ac:dyDescent="0.2">
      <c r="A33" s="15">
        <v>31</v>
      </c>
      <c r="B33" s="60">
        <v>30</v>
      </c>
      <c r="C33" s="16" t="s">
        <v>168</v>
      </c>
      <c r="D33" s="42">
        <v>51.9</v>
      </c>
      <c r="E33" s="42">
        <v>207.8</v>
      </c>
      <c r="F33" s="18">
        <f t="shared" si="2"/>
        <v>-0.75024061597690084</v>
      </c>
      <c r="G33" s="43">
        <v>7</v>
      </c>
      <c r="H33" s="20">
        <v>1</v>
      </c>
      <c r="I33" s="20">
        <f t="shared" si="1"/>
        <v>7</v>
      </c>
      <c r="J33" s="19">
        <v>1</v>
      </c>
      <c r="K33" s="20">
        <v>4</v>
      </c>
      <c r="L33" s="42">
        <v>2381.6999999999998</v>
      </c>
      <c r="M33" s="43">
        <v>413</v>
      </c>
      <c r="N33" s="21">
        <v>45740</v>
      </c>
      <c r="O33" s="22" t="s">
        <v>43</v>
      </c>
    </row>
    <row r="34" spans="1:15" s="23" customFormat="1" ht="24.95" customHeight="1" x14ac:dyDescent="0.2">
      <c r="A34" s="15">
        <v>32</v>
      </c>
      <c r="B34" s="60" t="s">
        <v>13</v>
      </c>
      <c r="C34" s="16" t="s">
        <v>116</v>
      </c>
      <c r="D34" s="42">
        <v>49</v>
      </c>
      <c r="E34" s="17" t="s">
        <v>13</v>
      </c>
      <c r="F34" s="18" t="s">
        <v>13</v>
      </c>
      <c r="G34" s="43">
        <v>7</v>
      </c>
      <c r="H34" s="11">
        <v>1</v>
      </c>
      <c r="I34" s="20">
        <f t="shared" si="1"/>
        <v>7</v>
      </c>
      <c r="J34" s="10">
        <v>1</v>
      </c>
      <c r="K34" s="18" t="s">
        <v>13</v>
      </c>
      <c r="L34" s="42">
        <v>231040.94</v>
      </c>
      <c r="M34" s="43">
        <v>31567</v>
      </c>
      <c r="N34" s="12">
        <v>45702</v>
      </c>
      <c r="O34" s="13" t="s">
        <v>32</v>
      </c>
    </row>
    <row r="35" spans="1:15" ht="24.75" customHeight="1" x14ac:dyDescent="0.2">
      <c r="A35" s="27" t="s">
        <v>20</v>
      </c>
      <c r="B35" s="56" t="s">
        <v>20</v>
      </c>
      <c r="C35" s="29" t="s">
        <v>209</v>
      </c>
      <c r="D35" s="30">
        <f>SUBTOTAL(109,Table13245678910111213141516[Pajamos 
(GBO)])</f>
        <v>384645.02000000014</v>
      </c>
      <c r="E35" s="30" t="s">
        <v>197</v>
      </c>
      <c r="F35" s="45">
        <f t="shared" ref="F35" si="3">(D35-E35)/E35</f>
        <v>-0.29902425245294545</v>
      </c>
      <c r="G35" s="47">
        <f>SUBTOTAL(109,Table13245678910111213141516[Žiūrovų sk. 
(ADM)])</f>
        <v>57025</v>
      </c>
      <c r="H35" s="27"/>
      <c r="I35" s="27"/>
      <c r="J35" s="27"/>
      <c r="K35" s="59"/>
      <c r="L35" s="49"/>
      <c r="M35" s="50" t="s">
        <v>20</v>
      </c>
      <c r="N35" s="52"/>
      <c r="O35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F2B8-5D7E-4424-8676-2AD1B8C89E2A}">
  <sheetPr>
    <pageSetUpPr fitToPage="1"/>
  </sheetPr>
  <dimension ref="A1:XFC41"/>
  <sheetViews>
    <sheetView topLeftCell="A7" zoomScale="60" zoomScaleNormal="60" workbookViewId="0">
      <selection activeCell="C15" sqref="C15:O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60" t="s">
        <v>53</v>
      </c>
      <c r="C3" s="16" t="s">
        <v>193</v>
      </c>
      <c r="D3" s="42">
        <v>336353.8</v>
      </c>
      <c r="E3" s="42" t="s">
        <v>13</v>
      </c>
      <c r="F3" s="18" t="s">
        <v>13</v>
      </c>
      <c r="G3" s="43">
        <v>49869</v>
      </c>
      <c r="H3" s="20">
        <v>309</v>
      </c>
      <c r="I3" s="20">
        <f t="shared" ref="I3:I14" si="0">G3/H3</f>
        <v>161.38834951456312</v>
      </c>
      <c r="J3" s="19">
        <v>19</v>
      </c>
      <c r="K3" s="20">
        <v>1</v>
      </c>
      <c r="L3" s="42">
        <v>358091.5</v>
      </c>
      <c r="M3" s="43">
        <v>53293</v>
      </c>
      <c r="N3" s="21">
        <v>45751</v>
      </c>
      <c r="O3" s="22" t="s">
        <v>14</v>
      </c>
    </row>
    <row r="4" spans="1:15" s="23" customFormat="1" ht="24.95" customHeight="1" x14ac:dyDescent="0.2">
      <c r="A4" s="15">
        <v>2</v>
      </c>
      <c r="B4" s="20">
        <v>1</v>
      </c>
      <c r="C4" s="16" t="s">
        <v>165</v>
      </c>
      <c r="D4" s="42">
        <v>60410.36</v>
      </c>
      <c r="E4" s="42">
        <v>69299.69</v>
      </c>
      <c r="F4" s="18">
        <f>(D4-E4)/E4</f>
        <v>-0.12827373398062822</v>
      </c>
      <c r="G4" s="43">
        <v>9514</v>
      </c>
      <c r="H4" s="20">
        <v>139</v>
      </c>
      <c r="I4" s="20">
        <f t="shared" si="0"/>
        <v>68.446043165467628</v>
      </c>
      <c r="J4" s="19">
        <v>19</v>
      </c>
      <c r="K4" s="20">
        <v>2</v>
      </c>
      <c r="L4" s="42">
        <v>172089.5</v>
      </c>
      <c r="M4" s="43">
        <v>27048</v>
      </c>
      <c r="N4" s="21">
        <v>45744</v>
      </c>
      <c r="O4" s="22" t="s">
        <v>43</v>
      </c>
    </row>
    <row r="5" spans="1:15" s="23" customFormat="1" ht="24.95" customHeight="1" x14ac:dyDescent="0.2">
      <c r="A5" s="15">
        <v>3</v>
      </c>
      <c r="B5" s="20">
        <v>2</v>
      </c>
      <c r="C5" s="16" t="s">
        <v>164</v>
      </c>
      <c r="D5" s="42">
        <v>38429.22</v>
      </c>
      <c r="E5" s="42">
        <v>32205.79</v>
      </c>
      <c r="F5" s="18">
        <f>(D5-E5)/E5</f>
        <v>0.19323947650406961</v>
      </c>
      <c r="G5" s="43">
        <v>5117</v>
      </c>
      <c r="H5" s="20">
        <v>104</v>
      </c>
      <c r="I5" s="20">
        <f t="shared" si="0"/>
        <v>49.20192307692308</v>
      </c>
      <c r="J5" s="19">
        <v>18</v>
      </c>
      <c r="K5" s="20">
        <v>3</v>
      </c>
      <c r="L5" s="42">
        <v>119541.2</v>
      </c>
      <c r="M5" s="43">
        <v>18026</v>
      </c>
      <c r="N5" s="21">
        <v>45740</v>
      </c>
      <c r="O5" s="22" t="s">
        <v>43</v>
      </c>
    </row>
    <row r="6" spans="1:15" s="23" customFormat="1" ht="24.95" customHeight="1" x14ac:dyDescent="0.2">
      <c r="A6" s="15">
        <v>4</v>
      </c>
      <c r="B6" s="20">
        <v>4</v>
      </c>
      <c r="C6" s="16" t="s">
        <v>86</v>
      </c>
      <c r="D6" s="17">
        <v>30689.02</v>
      </c>
      <c r="E6" s="17">
        <v>24532.66</v>
      </c>
      <c r="F6" s="18">
        <f>(D6-E6)/E6</f>
        <v>0.25094547431872455</v>
      </c>
      <c r="G6" s="19">
        <v>4015</v>
      </c>
      <c r="H6" s="20">
        <v>94</v>
      </c>
      <c r="I6" s="20">
        <f t="shared" si="0"/>
        <v>42.712765957446805</v>
      </c>
      <c r="J6" s="15">
        <v>18</v>
      </c>
      <c r="K6" s="20">
        <v>11</v>
      </c>
      <c r="L6" s="17">
        <v>2976780.65</v>
      </c>
      <c r="M6" s="19">
        <v>387696</v>
      </c>
      <c r="N6" s="21">
        <v>45681</v>
      </c>
      <c r="O6" s="22" t="s">
        <v>15</v>
      </c>
    </row>
    <row r="7" spans="1:15" s="23" customFormat="1" ht="24.95" customHeight="1" x14ac:dyDescent="0.2">
      <c r="A7" s="15">
        <v>5</v>
      </c>
      <c r="B7" s="20">
        <v>3</v>
      </c>
      <c r="C7" s="16" t="s">
        <v>161</v>
      </c>
      <c r="D7" s="42">
        <v>20175.57</v>
      </c>
      <c r="E7" s="42">
        <v>27342.19</v>
      </c>
      <c r="F7" s="18">
        <f>(D7-E7)/E7</f>
        <v>-0.26210848509208662</v>
      </c>
      <c r="G7" s="43">
        <v>2569</v>
      </c>
      <c r="H7" s="20">
        <v>44</v>
      </c>
      <c r="I7" s="20">
        <f t="shared" si="0"/>
        <v>58.386363636363633</v>
      </c>
      <c r="J7" s="19">
        <v>9</v>
      </c>
      <c r="K7" s="20">
        <v>2</v>
      </c>
      <c r="L7" s="42">
        <v>58978.35</v>
      </c>
      <c r="M7" s="43">
        <v>7847</v>
      </c>
      <c r="N7" s="21">
        <v>45744</v>
      </c>
      <c r="O7" s="22" t="s">
        <v>15</v>
      </c>
    </row>
    <row r="8" spans="1:15" s="23" customFormat="1" ht="24.95" customHeight="1" x14ac:dyDescent="0.2">
      <c r="A8" s="15">
        <v>6</v>
      </c>
      <c r="B8" s="20">
        <v>5</v>
      </c>
      <c r="C8" s="16" t="s">
        <v>162</v>
      </c>
      <c r="D8" s="42">
        <v>18708.14</v>
      </c>
      <c r="E8" s="42">
        <v>17734.66</v>
      </c>
      <c r="F8" s="18">
        <f>(D8-E8)/E8</f>
        <v>5.4891382186069516E-2</v>
      </c>
      <c r="G8" s="43">
        <v>3151</v>
      </c>
      <c r="H8" s="20">
        <v>57</v>
      </c>
      <c r="I8" s="20">
        <f t="shared" si="0"/>
        <v>55.280701754385966</v>
      </c>
      <c r="J8" s="19">
        <v>17</v>
      </c>
      <c r="K8" s="20">
        <v>2</v>
      </c>
      <c r="L8" s="42">
        <v>59151.49</v>
      </c>
      <c r="M8" s="43">
        <v>9459</v>
      </c>
      <c r="N8" s="21">
        <v>45744</v>
      </c>
      <c r="O8" s="22" t="s">
        <v>15</v>
      </c>
    </row>
    <row r="9" spans="1:15" s="23" customFormat="1" ht="24.95" customHeight="1" x14ac:dyDescent="0.2">
      <c r="A9" s="15">
        <v>7</v>
      </c>
      <c r="B9" s="60" t="s">
        <v>53</v>
      </c>
      <c r="C9" s="16" t="s">
        <v>194</v>
      </c>
      <c r="D9" s="42">
        <v>12504.38</v>
      </c>
      <c r="E9" s="42" t="s">
        <v>13</v>
      </c>
      <c r="F9" s="18" t="s">
        <v>13</v>
      </c>
      <c r="G9" s="43">
        <v>1802</v>
      </c>
      <c r="H9" s="20">
        <v>53</v>
      </c>
      <c r="I9" s="20">
        <f t="shared" si="0"/>
        <v>34</v>
      </c>
      <c r="J9" s="19">
        <v>20</v>
      </c>
      <c r="K9" s="20">
        <v>1</v>
      </c>
      <c r="L9" s="42">
        <v>14148.8</v>
      </c>
      <c r="M9" s="43">
        <v>2057</v>
      </c>
      <c r="N9" s="21">
        <v>45751</v>
      </c>
      <c r="O9" s="22" t="s">
        <v>32</v>
      </c>
    </row>
    <row r="10" spans="1:15" s="23" customFormat="1" ht="24.95" customHeight="1" x14ac:dyDescent="0.2">
      <c r="A10" s="15">
        <v>8</v>
      </c>
      <c r="B10" s="60" t="s">
        <v>53</v>
      </c>
      <c r="C10" s="16" t="s">
        <v>195</v>
      </c>
      <c r="D10" s="42">
        <v>9228.31</v>
      </c>
      <c r="E10" s="42" t="s">
        <v>13</v>
      </c>
      <c r="F10" s="18" t="s">
        <v>13</v>
      </c>
      <c r="G10" s="43">
        <v>1228</v>
      </c>
      <c r="H10" s="20">
        <v>50</v>
      </c>
      <c r="I10" s="20">
        <f t="shared" si="0"/>
        <v>24.56</v>
      </c>
      <c r="J10" s="19">
        <v>14</v>
      </c>
      <c r="K10" s="20">
        <v>1</v>
      </c>
      <c r="L10" s="42">
        <v>9228.31</v>
      </c>
      <c r="M10" s="43">
        <v>1228</v>
      </c>
      <c r="N10" s="21">
        <v>45751</v>
      </c>
      <c r="O10" s="22" t="s">
        <v>196</v>
      </c>
    </row>
    <row r="11" spans="1:15" s="23" customFormat="1" ht="24.95" customHeight="1" x14ac:dyDescent="0.2">
      <c r="A11" s="15">
        <v>9</v>
      </c>
      <c r="B11" s="20">
        <v>6</v>
      </c>
      <c r="C11" s="16" t="s">
        <v>79</v>
      </c>
      <c r="D11" s="17">
        <v>5191.49</v>
      </c>
      <c r="E11" s="17">
        <v>5310.41</v>
      </c>
      <c r="F11" s="18">
        <f t="shared" ref="F11:F16" si="1">(D11-E11)/E11</f>
        <v>-2.2393751141625614E-2</v>
      </c>
      <c r="G11" s="19">
        <v>882</v>
      </c>
      <c r="H11" s="20">
        <v>23</v>
      </c>
      <c r="I11" s="20">
        <f t="shared" si="0"/>
        <v>38.347826086956523</v>
      </c>
      <c r="J11" s="15">
        <v>7</v>
      </c>
      <c r="K11" s="20">
        <v>11</v>
      </c>
      <c r="L11" s="17">
        <v>388538.88</v>
      </c>
      <c r="M11" s="19">
        <v>67970</v>
      </c>
      <c r="N11" s="21">
        <v>45681</v>
      </c>
      <c r="O11" s="15" t="s">
        <v>80</v>
      </c>
    </row>
    <row r="12" spans="1:15" s="23" customFormat="1" ht="24.95" customHeight="1" x14ac:dyDescent="0.2">
      <c r="A12" s="15">
        <v>10</v>
      </c>
      <c r="B12" s="20">
        <v>9</v>
      </c>
      <c r="C12" s="16" t="s">
        <v>119</v>
      </c>
      <c r="D12" s="17">
        <v>3594.01</v>
      </c>
      <c r="E12" s="17">
        <v>3600.45</v>
      </c>
      <c r="F12" s="18">
        <f t="shared" si="1"/>
        <v>-1.7886653057255621E-3</v>
      </c>
      <c r="G12" s="19">
        <v>651</v>
      </c>
      <c r="H12" s="20">
        <v>24</v>
      </c>
      <c r="I12" s="20">
        <f t="shared" si="0"/>
        <v>27.125</v>
      </c>
      <c r="J12" s="20">
        <v>8</v>
      </c>
      <c r="K12" s="20">
        <v>7</v>
      </c>
      <c r="L12" s="17">
        <v>85746.99</v>
      </c>
      <c r="M12" s="19">
        <v>16421</v>
      </c>
      <c r="N12" s="21">
        <v>45709</v>
      </c>
      <c r="O12" s="22" t="s">
        <v>17</v>
      </c>
    </row>
    <row r="13" spans="1:15" s="23" customFormat="1" ht="24.95" customHeight="1" x14ac:dyDescent="0.2">
      <c r="A13" s="15">
        <v>11</v>
      </c>
      <c r="B13" s="20">
        <v>7</v>
      </c>
      <c r="C13" s="16" t="s">
        <v>157</v>
      </c>
      <c r="D13" s="17">
        <v>2283.3000000000002</v>
      </c>
      <c r="E13" s="17">
        <v>5062.4399999999996</v>
      </c>
      <c r="F13" s="18">
        <f t="shared" si="1"/>
        <v>-0.54897243226586379</v>
      </c>
      <c r="G13" s="19">
        <v>367</v>
      </c>
      <c r="H13" s="20">
        <v>15</v>
      </c>
      <c r="I13" s="20">
        <f t="shared" si="0"/>
        <v>24.466666666666665</v>
      </c>
      <c r="J13" s="15">
        <v>7</v>
      </c>
      <c r="K13" s="20">
        <v>3</v>
      </c>
      <c r="L13" s="17">
        <v>31493.83</v>
      </c>
      <c r="M13" s="19">
        <v>5574</v>
      </c>
      <c r="N13" s="21">
        <v>45737</v>
      </c>
      <c r="O13" s="22" t="s">
        <v>19</v>
      </c>
    </row>
    <row r="14" spans="1:15" s="23" customFormat="1" ht="24.95" customHeight="1" x14ac:dyDescent="0.2">
      <c r="A14" s="15">
        <v>12</v>
      </c>
      <c r="B14" s="20">
        <v>8</v>
      </c>
      <c r="C14" s="16" t="s">
        <v>144</v>
      </c>
      <c r="D14" s="17">
        <v>2110.83</v>
      </c>
      <c r="E14" s="17">
        <v>4043.38</v>
      </c>
      <c r="F14" s="18">
        <f t="shared" si="1"/>
        <v>-0.47795408791654509</v>
      </c>
      <c r="G14" s="19">
        <v>285</v>
      </c>
      <c r="H14" s="20">
        <v>8</v>
      </c>
      <c r="I14" s="20">
        <f t="shared" si="0"/>
        <v>35.625</v>
      </c>
      <c r="J14" s="15">
        <v>5</v>
      </c>
      <c r="K14" s="20">
        <v>5</v>
      </c>
      <c r="L14" s="17">
        <v>115633.32</v>
      </c>
      <c r="M14" s="19">
        <v>16086</v>
      </c>
      <c r="N14" s="21">
        <v>45723</v>
      </c>
      <c r="O14" s="22" t="s">
        <v>14</v>
      </c>
    </row>
    <row r="15" spans="1:15" s="23" customFormat="1" ht="24.95" customHeight="1" x14ac:dyDescent="0.2">
      <c r="A15" s="15">
        <v>13</v>
      </c>
      <c r="B15" s="20">
        <v>10</v>
      </c>
      <c r="C15" s="16" t="s">
        <v>142</v>
      </c>
      <c r="D15" s="17">
        <v>1453</v>
      </c>
      <c r="E15" s="17">
        <v>3411</v>
      </c>
      <c r="F15" s="18">
        <f t="shared" si="1"/>
        <v>-0.57402521254763994</v>
      </c>
      <c r="G15" s="19">
        <v>259</v>
      </c>
      <c r="H15" s="18" t="s">
        <v>13</v>
      </c>
      <c r="I15" s="18" t="s">
        <v>13</v>
      </c>
      <c r="J15" s="15">
        <v>5</v>
      </c>
      <c r="K15" s="20">
        <v>5</v>
      </c>
      <c r="L15" s="17">
        <v>48383</v>
      </c>
      <c r="M15" s="19">
        <v>8741</v>
      </c>
      <c r="N15" s="21">
        <v>45723</v>
      </c>
      <c r="O15" s="22" t="s">
        <v>16</v>
      </c>
    </row>
    <row r="16" spans="1:15" s="23" customFormat="1" ht="24.95" customHeight="1" x14ac:dyDescent="0.2">
      <c r="A16" s="15">
        <v>14</v>
      </c>
      <c r="B16" s="20">
        <v>11</v>
      </c>
      <c r="C16" s="24" t="s">
        <v>24</v>
      </c>
      <c r="D16" s="17">
        <v>878.4</v>
      </c>
      <c r="E16" s="17">
        <v>2909.48</v>
      </c>
      <c r="F16" s="18">
        <f t="shared" si="1"/>
        <v>-0.69809038041161997</v>
      </c>
      <c r="G16" s="19">
        <v>167</v>
      </c>
      <c r="H16" s="20">
        <v>8</v>
      </c>
      <c r="I16" s="20">
        <f t="shared" ref="I16:I40" si="2">G16/H16</f>
        <v>20.875</v>
      </c>
      <c r="J16" s="15">
        <v>2</v>
      </c>
      <c r="K16" s="20">
        <v>15</v>
      </c>
      <c r="L16" s="17">
        <v>728140.79</v>
      </c>
      <c r="M16" s="19">
        <v>123146</v>
      </c>
      <c r="N16" s="21">
        <v>45653</v>
      </c>
      <c r="O16" s="22" t="s">
        <v>25</v>
      </c>
    </row>
    <row r="17" spans="1:15" s="23" customFormat="1" ht="24.95" customHeight="1" x14ac:dyDescent="0.2">
      <c r="A17" s="15">
        <v>15</v>
      </c>
      <c r="B17" s="60" t="s">
        <v>53</v>
      </c>
      <c r="C17" s="16" t="s">
        <v>192</v>
      </c>
      <c r="D17" s="42">
        <v>773.8</v>
      </c>
      <c r="E17" s="42" t="s">
        <v>13</v>
      </c>
      <c r="F17" s="18" t="s">
        <v>13</v>
      </c>
      <c r="G17" s="43">
        <v>206</v>
      </c>
      <c r="H17" s="20">
        <v>12</v>
      </c>
      <c r="I17" s="20">
        <f t="shared" si="2"/>
        <v>17.166666666666668</v>
      </c>
      <c r="J17" s="19">
        <v>5</v>
      </c>
      <c r="K17" s="20">
        <v>1</v>
      </c>
      <c r="L17" s="42">
        <v>773.8</v>
      </c>
      <c r="M17" s="43">
        <v>206</v>
      </c>
      <c r="N17" s="21">
        <v>45751</v>
      </c>
      <c r="O17" s="22" t="s">
        <v>45</v>
      </c>
    </row>
    <row r="18" spans="1:15" s="23" customFormat="1" ht="24.95" customHeight="1" x14ac:dyDescent="0.2">
      <c r="A18" s="15">
        <v>16</v>
      </c>
      <c r="B18" s="60">
        <v>14</v>
      </c>
      <c r="C18" s="16" t="s">
        <v>166</v>
      </c>
      <c r="D18" s="42">
        <v>718.5</v>
      </c>
      <c r="E18" s="42">
        <v>1432.05</v>
      </c>
      <c r="F18" s="18">
        <f>(D18-E18)/E18</f>
        <v>-0.49827170839007018</v>
      </c>
      <c r="G18" s="43">
        <v>91</v>
      </c>
      <c r="H18" s="20">
        <v>6</v>
      </c>
      <c r="I18" s="20">
        <f t="shared" si="2"/>
        <v>15.166666666666666</v>
      </c>
      <c r="J18" s="19">
        <v>4</v>
      </c>
      <c r="K18" s="20">
        <v>3</v>
      </c>
      <c r="L18" s="42">
        <v>6491.27</v>
      </c>
      <c r="M18" s="43">
        <v>1067</v>
      </c>
      <c r="N18" s="21">
        <v>45740</v>
      </c>
      <c r="O18" s="22" t="s">
        <v>43</v>
      </c>
    </row>
    <row r="19" spans="1:15" s="23" customFormat="1" ht="24.95" customHeight="1" x14ac:dyDescent="0.2">
      <c r="A19" s="15">
        <v>17</v>
      </c>
      <c r="B19" s="60">
        <v>16</v>
      </c>
      <c r="C19" s="16" t="s">
        <v>167</v>
      </c>
      <c r="D19" s="42">
        <v>622.46</v>
      </c>
      <c r="E19" s="42">
        <v>1272.8900000000001</v>
      </c>
      <c r="F19" s="18">
        <f>(D19-E19)/E19</f>
        <v>-0.51098680954363696</v>
      </c>
      <c r="G19" s="43">
        <v>84</v>
      </c>
      <c r="H19" s="20">
        <v>7</v>
      </c>
      <c r="I19" s="20">
        <f t="shared" si="2"/>
        <v>12</v>
      </c>
      <c r="J19" s="19">
        <v>5</v>
      </c>
      <c r="K19" s="20">
        <v>3</v>
      </c>
      <c r="L19" s="42">
        <v>4596.53</v>
      </c>
      <c r="M19" s="43">
        <v>736</v>
      </c>
      <c r="N19" s="21">
        <v>45740</v>
      </c>
      <c r="O19" s="22" t="s">
        <v>43</v>
      </c>
    </row>
    <row r="20" spans="1:15" s="23" customFormat="1" ht="24.95" customHeight="1" x14ac:dyDescent="0.2">
      <c r="A20" s="15">
        <v>18</v>
      </c>
      <c r="B20" s="60">
        <v>22</v>
      </c>
      <c r="C20" s="16" t="s">
        <v>170</v>
      </c>
      <c r="D20" s="42">
        <v>492.95</v>
      </c>
      <c r="E20" s="42">
        <v>533.88</v>
      </c>
      <c r="F20" s="18">
        <f>(D20-E20)/E20</f>
        <v>-7.6665168202592351E-2</v>
      </c>
      <c r="G20" s="43">
        <v>69</v>
      </c>
      <c r="H20" s="20">
        <v>5</v>
      </c>
      <c r="I20" s="20">
        <f t="shared" si="2"/>
        <v>13.8</v>
      </c>
      <c r="J20" s="19">
        <v>5</v>
      </c>
      <c r="K20" s="20">
        <v>3</v>
      </c>
      <c r="L20" s="42">
        <v>3219</v>
      </c>
      <c r="M20" s="43">
        <v>507</v>
      </c>
      <c r="N20" s="21">
        <v>45740</v>
      </c>
      <c r="O20" s="22" t="s">
        <v>43</v>
      </c>
    </row>
    <row r="21" spans="1:15" s="23" customFormat="1" ht="24.95" customHeight="1" x14ac:dyDescent="0.2">
      <c r="A21" s="15">
        <v>19</v>
      </c>
      <c r="B21" s="60">
        <v>19</v>
      </c>
      <c r="C21" s="16" t="s">
        <v>178</v>
      </c>
      <c r="D21" s="42">
        <v>481.08</v>
      </c>
      <c r="E21" s="42">
        <v>821.7</v>
      </c>
      <c r="F21" s="18">
        <f>(D21-E21)/E21</f>
        <v>-0.41453085067542905</v>
      </c>
      <c r="G21" s="43">
        <v>82</v>
      </c>
      <c r="H21" s="20">
        <v>6</v>
      </c>
      <c r="I21" s="20">
        <f t="shared" si="2"/>
        <v>13.666666666666666</v>
      </c>
      <c r="J21" s="19">
        <v>4</v>
      </c>
      <c r="K21" s="20">
        <v>3</v>
      </c>
      <c r="L21" s="42">
        <v>2144.9299999999998</v>
      </c>
      <c r="M21" s="43">
        <v>401</v>
      </c>
      <c r="N21" s="21">
        <v>45740</v>
      </c>
      <c r="O21" s="22" t="s">
        <v>43</v>
      </c>
    </row>
    <row r="22" spans="1:15" s="23" customFormat="1" ht="24.95" customHeight="1" x14ac:dyDescent="0.2">
      <c r="A22" s="15">
        <v>20</v>
      </c>
      <c r="B22" s="60">
        <v>24</v>
      </c>
      <c r="C22" s="16" t="s">
        <v>175</v>
      </c>
      <c r="D22" s="42">
        <v>353.1</v>
      </c>
      <c r="E22" s="42">
        <v>479.3</v>
      </c>
      <c r="F22" s="18">
        <f>(D22-E22)/E22</f>
        <v>-0.26330064677654913</v>
      </c>
      <c r="G22" s="43">
        <v>49</v>
      </c>
      <c r="H22" s="20">
        <v>3</v>
      </c>
      <c r="I22" s="20">
        <f t="shared" si="2"/>
        <v>16.333333333333332</v>
      </c>
      <c r="J22" s="19">
        <v>3</v>
      </c>
      <c r="K22" s="20">
        <v>3</v>
      </c>
      <c r="L22" s="42">
        <v>2031.7</v>
      </c>
      <c r="M22" s="43">
        <v>351</v>
      </c>
      <c r="N22" s="21">
        <v>45740</v>
      </c>
      <c r="O22" s="22" t="s">
        <v>43</v>
      </c>
    </row>
    <row r="23" spans="1:15" s="23" customFormat="1" ht="24.95" customHeight="1" x14ac:dyDescent="0.2">
      <c r="A23" s="15">
        <v>21</v>
      </c>
      <c r="B23" s="60" t="s">
        <v>13</v>
      </c>
      <c r="C23" s="16" t="s">
        <v>189</v>
      </c>
      <c r="D23" s="42">
        <v>352</v>
      </c>
      <c r="E23" s="42" t="s">
        <v>13</v>
      </c>
      <c r="F23" s="18" t="s">
        <v>13</v>
      </c>
      <c r="G23" s="43">
        <v>88</v>
      </c>
      <c r="H23" s="20">
        <v>1</v>
      </c>
      <c r="I23" s="20">
        <f t="shared" si="2"/>
        <v>88</v>
      </c>
      <c r="J23" s="19">
        <v>1</v>
      </c>
      <c r="K23" s="20" t="s">
        <v>13</v>
      </c>
      <c r="L23" s="42">
        <v>2417.5</v>
      </c>
      <c r="M23" s="43">
        <v>656</v>
      </c>
      <c r="N23" s="21">
        <v>45352</v>
      </c>
      <c r="O23" s="22" t="s">
        <v>190</v>
      </c>
    </row>
    <row r="24" spans="1:15" s="23" customFormat="1" ht="24.95" customHeight="1" x14ac:dyDescent="0.2">
      <c r="A24" s="15">
        <v>22</v>
      </c>
      <c r="B24" s="60" t="s">
        <v>13</v>
      </c>
      <c r="C24" s="16" t="s">
        <v>191</v>
      </c>
      <c r="D24" s="42">
        <v>333.3</v>
      </c>
      <c r="E24" s="42" t="s">
        <v>13</v>
      </c>
      <c r="F24" s="18" t="s">
        <v>13</v>
      </c>
      <c r="G24" s="43">
        <v>41</v>
      </c>
      <c r="H24" s="20">
        <v>3</v>
      </c>
      <c r="I24" s="20">
        <f t="shared" si="2"/>
        <v>13.666666666666666</v>
      </c>
      <c r="J24" s="19">
        <v>3</v>
      </c>
      <c r="K24" s="20" t="s">
        <v>13</v>
      </c>
      <c r="L24" s="42">
        <v>2504.2600000000002</v>
      </c>
      <c r="M24" s="43">
        <v>493</v>
      </c>
      <c r="N24" s="21">
        <v>45740</v>
      </c>
      <c r="O24" s="22" t="s">
        <v>43</v>
      </c>
    </row>
    <row r="25" spans="1:15" s="23" customFormat="1" ht="24.95" customHeight="1" x14ac:dyDescent="0.2">
      <c r="A25" s="15">
        <v>23</v>
      </c>
      <c r="B25" s="20">
        <v>23</v>
      </c>
      <c r="C25" s="24" t="s">
        <v>26</v>
      </c>
      <c r="D25" s="42">
        <v>323.13</v>
      </c>
      <c r="E25" s="42">
        <v>501.64</v>
      </c>
      <c r="F25" s="18">
        <f>(D25-E25)/E25</f>
        <v>-0.35585280280679371</v>
      </c>
      <c r="G25" s="43">
        <v>56</v>
      </c>
      <c r="H25" s="20">
        <v>3</v>
      </c>
      <c r="I25" s="20">
        <f t="shared" si="2"/>
        <v>18.666666666666668</v>
      </c>
      <c r="J25" s="19">
        <v>2</v>
      </c>
      <c r="K25" s="20">
        <v>19</v>
      </c>
      <c r="L25" s="42">
        <v>1127274.96</v>
      </c>
      <c r="M25" s="43">
        <v>184285</v>
      </c>
      <c r="N25" s="21">
        <v>45625</v>
      </c>
      <c r="O25" s="22" t="s">
        <v>19</v>
      </c>
    </row>
    <row r="26" spans="1:15" s="23" customFormat="1" ht="24.95" customHeight="1" x14ac:dyDescent="0.2">
      <c r="A26" s="15">
        <v>24</v>
      </c>
      <c r="B26" s="20">
        <v>17</v>
      </c>
      <c r="C26" s="16" t="s">
        <v>93</v>
      </c>
      <c r="D26" s="17">
        <v>322.39999999999998</v>
      </c>
      <c r="E26" s="17">
        <v>922.39</v>
      </c>
      <c r="F26" s="18">
        <f>(D26-E26)/E26</f>
        <v>-0.65047322715987821</v>
      </c>
      <c r="G26" s="19">
        <v>54</v>
      </c>
      <c r="H26" s="20">
        <v>3</v>
      </c>
      <c r="I26" s="20">
        <f t="shared" si="2"/>
        <v>18</v>
      </c>
      <c r="J26" s="15">
        <v>2</v>
      </c>
      <c r="K26" s="20">
        <v>10</v>
      </c>
      <c r="L26" s="17">
        <v>180386.42</v>
      </c>
      <c r="M26" s="19">
        <v>27227</v>
      </c>
      <c r="N26" s="21">
        <v>45688</v>
      </c>
      <c r="O26" s="22" t="s">
        <v>15</v>
      </c>
    </row>
    <row r="27" spans="1:15" s="23" customFormat="1" ht="24.95" customHeight="1" x14ac:dyDescent="0.2">
      <c r="A27" s="15">
        <v>25</v>
      </c>
      <c r="B27" s="20">
        <v>13</v>
      </c>
      <c r="C27" s="16" t="s">
        <v>163</v>
      </c>
      <c r="D27" s="42">
        <v>290.3</v>
      </c>
      <c r="E27" s="42">
        <v>1572.42</v>
      </c>
      <c r="F27" s="18">
        <f>(D27-E27)/E27</f>
        <v>-0.81538011472761729</v>
      </c>
      <c r="G27" s="43">
        <v>48</v>
      </c>
      <c r="H27" s="20">
        <v>3</v>
      </c>
      <c r="I27" s="20">
        <f t="shared" si="2"/>
        <v>16</v>
      </c>
      <c r="J27" s="19">
        <v>3</v>
      </c>
      <c r="K27" s="20">
        <v>2</v>
      </c>
      <c r="L27" s="42">
        <v>2753.58</v>
      </c>
      <c r="M27" s="43">
        <v>452</v>
      </c>
      <c r="N27" s="21">
        <v>45744</v>
      </c>
      <c r="O27" s="22" t="s">
        <v>15</v>
      </c>
    </row>
    <row r="28" spans="1:15" s="23" customFormat="1" ht="24.95" customHeight="1" x14ac:dyDescent="0.2">
      <c r="A28" s="15">
        <v>26</v>
      </c>
      <c r="B28" s="20">
        <v>15</v>
      </c>
      <c r="C28" s="16" t="s">
        <v>156</v>
      </c>
      <c r="D28" s="17">
        <v>287.7</v>
      </c>
      <c r="E28" s="17">
        <v>1323.08</v>
      </c>
      <c r="F28" s="18">
        <f>(D28-E28)/E28</f>
        <v>-0.78255283127248532</v>
      </c>
      <c r="G28" s="19">
        <v>42</v>
      </c>
      <c r="H28" s="20">
        <v>4</v>
      </c>
      <c r="I28" s="20">
        <f t="shared" si="2"/>
        <v>10.5</v>
      </c>
      <c r="J28" s="15">
        <v>2</v>
      </c>
      <c r="K28" s="20">
        <v>3</v>
      </c>
      <c r="L28" s="17">
        <v>16737.580000000002</v>
      </c>
      <c r="M28" s="19">
        <v>2919</v>
      </c>
      <c r="N28" s="21">
        <v>45737</v>
      </c>
      <c r="O28" s="22" t="s">
        <v>25</v>
      </c>
    </row>
    <row r="29" spans="1:15" s="23" customFormat="1" ht="24.95" customHeight="1" x14ac:dyDescent="0.2">
      <c r="A29" s="15">
        <v>27</v>
      </c>
      <c r="B29" s="60" t="s">
        <v>13</v>
      </c>
      <c r="C29" s="16" t="s">
        <v>188</v>
      </c>
      <c r="D29" s="42">
        <v>275</v>
      </c>
      <c r="E29" s="42" t="s">
        <v>13</v>
      </c>
      <c r="F29" s="18" t="s">
        <v>13</v>
      </c>
      <c r="G29" s="43">
        <v>55</v>
      </c>
      <c r="H29" s="20">
        <v>1</v>
      </c>
      <c r="I29" s="20">
        <f t="shared" si="2"/>
        <v>55</v>
      </c>
      <c r="J29" s="19">
        <v>1</v>
      </c>
      <c r="K29" s="20" t="s">
        <v>13</v>
      </c>
      <c r="L29" s="42">
        <v>5052.2</v>
      </c>
      <c r="M29" s="43">
        <v>1445</v>
      </c>
      <c r="N29" s="21">
        <v>45317</v>
      </c>
      <c r="O29" s="22" t="s">
        <v>48</v>
      </c>
    </row>
    <row r="30" spans="1:15" s="23" customFormat="1" ht="24.95" customHeight="1" x14ac:dyDescent="0.2">
      <c r="A30" s="15">
        <v>28</v>
      </c>
      <c r="B30" s="60" t="s">
        <v>13</v>
      </c>
      <c r="C30" s="16" t="s">
        <v>132</v>
      </c>
      <c r="D30" s="42">
        <v>253</v>
      </c>
      <c r="E30" s="42" t="s">
        <v>13</v>
      </c>
      <c r="F30" s="18" t="s">
        <v>13</v>
      </c>
      <c r="G30" s="43">
        <v>44</v>
      </c>
      <c r="H30" s="20">
        <v>1</v>
      </c>
      <c r="I30" s="20">
        <f t="shared" si="2"/>
        <v>44</v>
      </c>
      <c r="J30" s="19">
        <v>1</v>
      </c>
      <c r="K30" s="18" t="s">
        <v>13</v>
      </c>
      <c r="L30" s="42">
        <v>11851.05</v>
      </c>
      <c r="M30" s="43">
        <v>1836</v>
      </c>
      <c r="N30" s="21" t="s">
        <v>120</v>
      </c>
      <c r="O30" s="22" t="s">
        <v>110</v>
      </c>
    </row>
    <row r="31" spans="1:15" s="23" customFormat="1" ht="24.95" customHeight="1" x14ac:dyDescent="0.2">
      <c r="A31" s="15">
        <v>29</v>
      </c>
      <c r="B31" s="60">
        <v>18</v>
      </c>
      <c r="C31" s="16" t="s">
        <v>171</v>
      </c>
      <c r="D31" s="42">
        <v>220.9</v>
      </c>
      <c r="E31" s="42">
        <v>910.2</v>
      </c>
      <c r="F31" s="18">
        <f t="shared" ref="F31:F36" si="3">(D31-E31)/E31</f>
        <v>-0.75730608657437926</v>
      </c>
      <c r="G31" s="43">
        <v>32</v>
      </c>
      <c r="H31" s="20">
        <v>3</v>
      </c>
      <c r="I31" s="20">
        <f t="shared" si="2"/>
        <v>10.666666666666666</v>
      </c>
      <c r="J31" s="19">
        <v>2</v>
      </c>
      <c r="K31" s="20">
        <v>3</v>
      </c>
      <c r="L31" s="42">
        <v>2557.4</v>
      </c>
      <c r="M31" s="43">
        <v>410</v>
      </c>
      <c r="N31" s="21">
        <v>45740</v>
      </c>
      <c r="O31" s="22" t="s">
        <v>43</v>
      </c>
    </row>
    <row r="32" spans="1:15" s="23" customFormat="1" ht="24.95" customHeight="1" x14ac:dyDescent="0.2">
      <c r="A32" s="15">
        <v>30</v>
      </c>
      <c r="B32" s="60">
        <v>26</v>
      </c>
      <c r="C32" s="16" t="s">
        <v>168</v>
      </c>
      <c r="D32" s="42">
        <v>207.8</v>
      </c>
      <c r="E32" s="42">
        <v>423.3</v>
      </c>
      <c r="F32" s="18">
        <f t="shared" si="3"/>
        <v>-0.509095204346799</v>
      </c>
      <c r="G32" s="43">
        <v>27</v>
      </c>
      <c r="H32" s="20">
        <v>2</v>
      </c>
      <c r="I32" s="20">
        <f t="shared" si="2"/>
        <v>13.5</v>
      </c>
      <c r="J32" s="19">
        <v>2</v>
      </c>
      <c r="K32" s="20">
        <v>3</v>
      </c>
      <c r="L32" s="42">
        <v>2232.4499999999998</v>
      </c>
      <c r="M32" s="43">
        <v>394</v>
      </c>
      <c r="N32" s="21">
        <v>45740</v>
      </c>
      <c r="O32" s="22" t="s">
        <v>43</v>
      </c>
    </row>
    <row r="33" spans="1:15" s="23" customFormat="1" ht="24.95" customHeight="1" x14ac:dyDescent="0.2">
      <c r="A33" s="15">
        <v>31</v>
      </c>
      <c r="B33" s="60">
        <v>29</v>
      </c>
      <c r="C33" s="16" t="s">
        <v>169</v>
      </c>
      <c r="D33" s="42">
        <v>174.24</v>
      </c>
      <c r="E33" s="42">
        <v>327.83</v>
      </c>
      <c r="F33" s="18">
        <f t="shared" si="3"/>
        <v>-0.46850501784461451</v>
      </c>
      <c r="G33" s="43">
        <v>23</v>
      </c>
      <c r="H33" s="20">
        <v>4</v>
      </c>
      <c r="I33" s="20">
        <f t="shared" si="2"/>
        <v>5.75</v>
      </c>
      <c r="J33" s="19">
        <v>2</v>
      </c>
      <c r="K33" s="20">
        <v>3</v>
      </c>
      <c r="L33" s="42">
        <v>2483.14</v>
      </c>
      <c r="M33" s="43">
        <v>446</v>
      </c>
      <c r="N33" s="21">
        <v>45740</v>
      </c>
      <c r="O33" s="22" t="s">
        <v>43</v>
      </c>
    </row>
    <row r="34" spans="1:15" s="23" customFormat="1" ht="24.95" customHeight="1" x14ac:dyDescent="0.2">
      <c r="A34" s="15">
        <v>32</v>
      </c>
      <c r="B34" s="60">
        <v>21</v>
      </c>
      <c r="C34" s="16" t="s">
        <v>172</v>
      </c>
      <c r="D34" s="42">
        <v>79.7</v>
      </c>
      <c r="E34" s="42">
        <v>587.04999999999995</v>
      </c>
      <c r="F34" s="18">
        <f t="shared" si="3"/>
        <v>-0.86423643641938508</v>
      </c>
      <c r="G34" s="43">
        <v>11</v>
      </c>
      <c r="H34" s="20">
        <v>1</v>
      </c>
      <c r="I34" s="20">
        <f t="shared" si="2"/>
        <v>11</v>
      </c>
      <c r="J34" s="19">
        <v>1</v>
      </c>
      <c r="K34" s="20">
        <v>3</v>
      </c>
      <c r="L34" s="42">
        <v>2229.4499999999998</v>
      </c>
      <c r="M34" s="43">
        <v>337</v>
      </c>
      <c r="N34" s="21">
        <v>45740</v>
      </c>
      <c r="O34" s="22" t="s">
        <v>43</v>
      </c>
    </row>
    <row r="35" spans="1:15" s="23" customFormat="1" ht="24.95" customHeight="1" x14ac:dyDescent="0.2">
      <c r="A35" s="15">
        <v>33</v>
      </c>
      <c r="B35" s="60">
        <v>32</v>
      </c>
      <c r="C35" s="16" t="s">
        <v>182</v>
      </c>
      <c r="D35" s="42">
        <v>49.2</v>
      </c>
      <c r="E35" s="42">
        <v>208.3</v>
      </c>
      <c r="F35" s="18">
        <f t="shared" si="3"/>
        <v>-0.76380220835333656</v>
      </c>
      <c r="G35" s="43">
        <v>8</v>
      </c>
      <c r="H35" s="20">
        <v>1</v>
      </c>
      <c r="I35" s="20">
        <f t="shared" si="2"/>
        <v>8</v>
      </c>
      <c r="J35" s="19">
        <v>1</v>
      </c>
      <c r="K35" s="20">
        <v>3</v>
      </c>
      <c r="L35" s="42">
        <v>354</v>
      </c>
      <c r="M35" s="43">
        <v>44</v>
      </c>
      <c r="N35" s="21">
        <v>45740</v>
      </c>
      <c r="O35" s="22" t="s">
        <v>43</v>
      </c>
    </row>
    <row r="36" spans="1:15" s="23" customFormat="1" ht="24.95" customHeight="1" x14ac:dyDescent="0.2">
      <c r="A36" s="15">
        <v>34</v>
      </c>
      <c r="B36" s="60">
        <v>25</v>
      </c>
      <c r="C36" s="16" t="s">
        <v>179</v>
      </c>
      <c r="D36" s="42">
        <v>49</v>
      </c>
      <c r="E36" s="42">
        <v>475.9</v>
      </c>
      <c r="F36" s="18">
        <f t="shared" si="3"/>
        <v>-0.89703719268753934</v>
      </c>
      <c r="G36" s="43">
        <v>11</v>
      </c>
      <c r="H36" s="20">
        <v>2</v>
      </c>
      <c r="I36" s="20">
        <f t="shared" si="2"/>
        <v>5.5</v>
      </c>
      <c r="J36" s="19">
        <v>1</v>
      </c>
      <c r="K36" s="20">
        <v>3</v>
      </c>
      <c r="L36" s="42">
        <v>7817.96</v>
      </c>
      <c r="M36" s="43">
        <v>1100</v>
      </c>
      <c r="N36" s="21">
        <v>45740</v>
      </c>
      <c r="O36" s="22" t="s">
        <v>43</v>
      </c>
    </row>
    <row r="37" spans="1:15" s="23" customFormat="1" ht="24.95" customHeight="1" x14ac:dyDescent="0.2">
      <c r="A37" s="15">
        <v>35</v>
      </c>
      <c r="B37" s="60" t="s">
        <v>13</v>
      </c>
      <c r="C37" s="16" t="s">
        <v>111</v>
      </c>
      <c r="D37" s="42">
        <v>30</v>
      </c>
      <c r="E37" s="42" t="s">
        <v>13</v>
      </c>
      <c r="F37" s="18" t="s">
        <v>13</v>
      </c>
      <c r="G37" s="43">
        <v>23</v>
      </c>
      <c r="H37" s="20">
        <v>1</v>
      </c>
      <c r="I37" s="20">
        <f t="shared" si="2"/>
        <v>23</v>
      </c>
      <c r="J37" s="19">
        <v>1</v>
      </c>
      <c r="K37" s="20" t="s">
        <v>13</v>
      </c>
      <c r="L37" s="42">
        <v>3041.4</v>
      </c>
      <c r="M37" s="43">
        <v>771</v>
      </c>
      <c r="N37" s="21">
        <v>45233</v>
      </c>
      <c r="O37" s="22" t="s">
        <v>110</v>
      </c>
    </row>
    <row r="38" spans="1:15" s="23" customFormat="1" ht="24.95" customHeight="1" x14ac:dyDescent="0.2">
      <c r="A38" s="15">
        <v>36</v>
      </c>
      <c r="B38" s="60">
        <v>27</v>
      </c>
      <c r="C38" s="16" t="s">
        <v>174</v>
      </c>
      <c r="D38" s="42">
        <v>13</v>
      </c>
      <c r="E38" s="42">
        <v>411.85</v>
      </c>
      <c r="F38" s="18">
        <f>(D38-E38)/E38</f>
        <v>-0.96843510987009829</v>
      </c>
      <c r="G38" s="43">
        <v>3</v>
      </c>
      <c r="H38" s="20">
        <v>2</v>
      </c>
      <c r="I38" s="20">
        <f t="shared" si="2"/>
        <v>1.5</v>
      </c>
      <c r="J38" s="19">
        <v>1</v>
      </c>
      <c r="K38" s="20">
        <v>3</v>
      </c>
      <c r="L38" s="42">
        <v>1683.4</v>
      </c>
      <c r="M38" s="43">
        <v>302</v>
      </c>
      <c r="N38" s="21">
        <v>45740</v>
      </c>
      <c r="O38" s="22" t="s">
        <v>43</v>
      </c>
    </row>
    <row r="39" spans="1:15" s="23" customFormat="1" ht="24.95" customHeight="1" x14ac:dyDescent="0.2">
      <c r="A39" s="15">
        <v>37</v>
      </c>
      <c r="B39" s="60">
        <v>30</v>
      </c>
      <c r="C39" s="16" t="s">
        <v>176</v>
      </c>
      <c r="D39" s="42">
        <v>8</v>
      </c>
      <c r="E39" s="42">
        <v>319.45</v>
      </c>
      <c r="F39" s="18">
        <f>(D39-E39)/E39</f>
        <v>-0.97495695727030829</v>
      </c>
      <c r="G39" s="43">
        <v>2</v>
      </c>
      <c r="H39" s="20">
        <v>2</v>
      </c>
      <c r="I39" s="20">
        <f t="shared" si="2"/>
        <v>1</v>
      </c>
      <c r="J39" s="19">
        <v>1</v>
      </c>
      <c r="K39" s="20">
        <v>3</v>
      </c>
      <c r="L39" s="42">
        <v>1743.15</v>
      </c>
      <c r="M39" s="43">
        <v>408</v>
      </c>
      <c r="N39" s="21">
        <v>45740</v>
      </c>
      <c r="O39" s="22" t="s">
        <v>43</v>
      </c>
    </row>
    <row r="40" spans="1:15" s="23" customFormat="1" ht="24.95" customHeight="1" x14ac:dyDescent="0.2">
      <c r="A40" s="15">
        <v>38</v>
      </c>
      <c r="B40" s="60">
        <v>35</v>
      </c>
      <c r="C40" s="16" t="s">
        <v>177</v>
      </c>
      <c r="D40" s="42">
        <v>8</v>
      </c>
      <c r="E40" s="42">
        <v>166.2</v>
      </c>
      <c r="F40" s="18">
        <f>(D40-E40)/E40</f>
        <v>-0.95186522262334539</v>
      </c>
      <c r="G40" s="43">
        <v>2</v>
      </c>
      <c r="H40" s="20">
        <v>2</v>
      </c>
      <c r="I40" s="20">
        <f t="shared" si="2"/>
        <v>1</v>
      </c>
      <c r="J40" s="19">
        <v>1</v>
      </c>
      <c r="K40" s="20">
        <v>3</v>
      </c>
      <c r="L40" s="42">
        <v>1291.4000000000001</v>
      </c>
      <c r="M40" s="43">
        <v>234</v>
      </c>
      <c r="N40" s="21">
        <v>45740</v>
      </c>
      <c r="O40" s="22" t="s">
        <v>43</v>
      </c>
    </row>
    <row r="41" spans="1:15" ht="24.75" customHeight="1" x14ac:dyDescent="0.2">
      <c r="A41" s="27" t="s">
        <v>20</v>
      </c>
      <c r="B41" s="56" t="s">
        <v>20</v>
      </c>
      <c r="C41" s="29" t="s">
        <v>133</v>
      </c>
      <c r="D41" s="30">
        <f>SUBTOTAL(109,Table132456789101112131415[Pajamos 
(GBO)])</f>
        <v>548728.39</v>
      </c>
      <c r="E41" s="30" t="s">
        <v>187</v>
      </c>
      <c r="F41" s="45">
        <f t="shared" ref="F41" si="4">(D41-E41)/E41</f>
        <v>1.5791683822630833</v>
      </c>
      <c r="G41" s="47">
        <f>SUBTOTAL(109,Table132456789101112131415[Žiūrovų sk. 
(ADM)])</f>
        <v>81027</v>
      </c>
      <c r="H41" s="27"/>
      <c r="I41" s="27"/>
      <c r="J41" s="27"/>
      <c r="K41" s="59"/>
      <c r="L41" s="49"/>
      <c r="M41" s="50" t="s">
        <v>20</v>
      </c>
      <c r="N41" s="52"/>
      <c r="O41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B9F9-EE91-4FA1-A9E6-90C8FE5A2AD6}">
  <sheetPr>
    <pageSetUpPr fitToPage="1"/>
  </sheetPr>
  <dimension ref="A1:XFC47"/>
  <sheetViews>
    <sheetView topLeftCell="A25" zoomScale="60" zoomScaleNormal="60" workbookViewId="0">
      <selection activeCell="B40" sqref="B40:O4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9" t="s">
        <v>53</v>
      </c>
      <c r="C3" s="16" t="s">
        <v>165</v>
      </c>
      <c r="D3" s="42">
        <v>69299.69</v>
      </c>
      <c r="E3" s="42" t="s">
        <v>13</v>
      </c>
      <c r="F3" s="18" t="s">
        <v>13</v>
      </c>
      <c r="G3" s="43">
        <v>10178</v>
      </c>
      <c r="H3" s="20">
        <v>175</v>
      </c>
      <c r="I3" s="20">
        <f t="shared" ref="I3:I11" si="0">G3/H3</f>
        <v>58.16</v>
      </c>
      <c r="J3" s="19">
        <v>19</v>
      </c>
      <c r="K3" s="20">
        <v>1</v>
      </c>
      <c r="L3" s="42">
        <v>83189.89</v>
      </c>
      <c r="M3" s="43">
        <v>12739</v>
      </c>
      <c r="N3" s="21" t="s">
        <v>181</v>
      </c>
      <c r="O3" s="22" t="s">
        <v>43</v>
      </c>
    </row>
    <row r="4" spans="1:15" s="23" customFormat="1" ht="24.95" customHeight="1" x14ac:dyDescent="0.2">
      <c r="A4" s="15">
        <v>2</v>
      </c>
      <c r="B4" s="19" t="s">
        <v>13</v>
      </c>
      <c r="C4" s="16" t="s">
        <v>164</v>
      </c>
      <c r="D4" s="42">
        <v>32205.79</v>
      </c>
      <c r="E4" s="42" t="s">
        <v>13</v>
      </c>
      <c r="F4" s="18" t="s">
        <v>13</v>
      </c>
      <c r="G4" s="43">
        <v>4460</v>
      </c>
      <c r="H4" s="20">
        <v>92</v>
      </c>
      <c r="I4" s="20">
        <f t="shared" si="0"/>
        <v>48.478260869565219</v>
      </c>
      <c r="J4" s="19">
        <v>17</v>
      </c>
      <c r="K4" s="20">
        <v>2</v>
      </c>
      <c r="L4" s="42">
        <v>62584.47</v>
      </c>
      <c r="M4" s="43">
        <v>9905</v>
      </c>
      <c r="N4" s="21">
        <v>45740</v>
      </c>
      <c r="O4" s="22" t="s">
        <v>43</v>
      </c>
    </row>
    <row r="5" spans="1:15" s="23" customFormat="1" ht="24.95" customHeight="1" x14ac:dyDescent="0.2">
      <c r="A5" s="15">
        <v>3</v>
      </c>
      <c r="B5" s="19" t="s">
        <v>53</v>
      </c>
      <c r="C5" s="16" t="s">
        <v>161</v>
      </c>
      <c r="D5" s="42">
        <v>27342.19</v>
      </c>
      <c r="E5" s="42" t="s">
        <v>13</v>
      </c>
      <c r="F5" s="18" t="s">
        <v>13</v>
      </c>
      <c r="G5" s="43">
        <v>3554</v>
      </c>
      <c r="H5" s="20">
        <v>82</v>
      </c>
      <c r="I5" s="20">
        <f t="shared" si="0"/>
        <v>43.341463414634148</v>
      </c>
      <c r="J5" s="19">
        <v>12</v>
      </c>
      <c r="K5" s="20">
        <v>1</v>
      </c>
      <c r="L5" s="42">
        <v>30770.07</v>
      </c>
      <c r="M5" s="43">
        <v>4053</v>
      </c>
      <c r="N5" s="21">
        <v>45744</v>
      </c>
      <c r="O5" s="22" t="s">
        <v>15</v>
      </c>
    </row>
    <row r="6" spans="1:15" s="23" customFormat="1" ht="24.95" customHeight="1" x14ac:dyDescent="0.2">
      <c r="A6" s="15">
        <v>4</v>
      </c>
      <c r="B6" s="19">
        <v>1</v>
      </c>
      <c r="C6" s="16" t="s">
        <v>86</v>
      </c>
      <c r="D6" s="17">
        <v>24532.66</v>
      </c>
      <c r="E6" s="17">
        <v>50838.38</v>
      </c>
      <c r="F6" s="18">
        <f>(D6-E6)/E6</f>
        <v>-0.51743820318428713</v>
      </c>
      <c r="G6" s="19">
        <v>3219</v>
      </c>
      <c r="H6" s="20">
        <v>97</v>
      </c>
      <c r="I6" s="20">
        <f t="shared" si="0"/>
        <v>33.185567010309278</v>
      </c>
      <c r="J6" s="15">
        <v>16</v>
      </c>
      <c r="K6" s="20">
        <v>10</v>
      </c>
      <c r="L6" s="17">
        <v>2927131.93</v>
      </c>
      <c r="M6" s="19">
        <v>380485</v>
      </c>
      <c r="N6" s="21">
        <v>45681</v>
      </c>
      <c r="O6" s="22" t="s">
        <v>15</v>
      </c>
    </row>
    <row r="7" spans="1:15" s="23" customFormat="1" ht="24.95" customHeight="1" x14ac:dyDescent="0.2">
      <c r="A7" s="15">
        <v>5</v>
      </c>
      <c r="B7" s="19" t="s">
        <v>53</v>
      </c>
      <c r="C7" s="16" t="s">
        <v>162</v>
      </c>
      <c r="D7" s="42">
        <v>17734.66</v>
      </c>
      <c r="E7" s="42" t="s">
        <v>13</v>
      </c>
      <c r="F7" s="18" t="s">
        <v>13</v>
      </c>
      <c r="G7" s="43">
        <v>2627</v>
      </c>
      <c r="H7" s="20">
        <v>68</v>
      </c>
      <c r="I7" s="20">
        <f t="shared" si="0"/>
        <v>38.632352941176471</v>
      </c>
      <c r="J7" s="19">
        <v>18</v>
      </c>
      <c r="K7" s="20">
        <v>1</v>
      </c>
      <c r="L7" s="42">
        <v>28777.31</v>
      </c>
      <c r="M7" s="43">
        <v>4292</v>
      </c>
      <c r="N7" s="21">
        <v>45744</v>
      </c>
      <c r="O7" s="22" t="s">
        <v>15</v>
      </c>
    </row>
    <row r="8" spans="1:15" s="23" customFormat="1" ht="24.95" customHeight="1" x14ac:dyDescent="0.2">
      <c r="A8" s="15">
        <v>6</v>
      </c>
      <c r="B8" s="19">
        <v>4</v>
      </c>
      <c r="C8" s="16" t="s">
        <v>79</v>
      </c>
      <c r="D8" s="17">
        <v>5310.41</v>
      </c>
      <c r="E8" s="17">
        <v>9287.0300000000007</v>
      </c>
      <c r="F8" s="18">
        <f t="shared" ref="F8:F14" si="1">(D8-E8)/E8</f>
        <v>-0.4281907132850869</v>
      </c>
      <c r="G8" s="19">
        <v>927</v>
      </c>
      <c r="H8" s="20">
        <v>45</v>
      </c>
      <c r="I8" s="20">
        <f t="shared" si="0"/>
        <v>20.6</v>
      </c>
      <c r="J8" s="15">
        <v>10</v>
      </c>
      <c r="K8" s="20">
        <v>10</v>
      </c>
      <c r="L8" s="17">
        <v>382220.78</v>
      </c>
      <c r="M8" s="19">
        <v>66830</v>
      </c>
      <c r="N8" s="21">
        <v>45681</v>
      </c>
      <c r="O8" s="15" t="s">
        <v>80</v>
      </c>
    </row>
    <row r="9" spans="1:15" s="23" customFormat="1" ht="24.95" customHeight="1" x14ac:dyDescent="0.2">
      <c r="A9" s="15">
        <v>7</v>
      </c>
      <c r="B9" s="19">
        <v>2</v>
      </c>
      <c r="C9" s="16" t="s">
        <v>157</v>
      </c>
      <c r="D9" s="17">
        <v>5062.4399999999996</v>
      </c>
      <c r="E9" s="17">
        <v>16251.93</v>
      </c>
      <c r="F9" s="18">
        <f t="shared" si="1"/>
        <v>-0.68850222712010212</v>
      </c>
      <c r="G9" s="19">
        <v>861</v>
      </c>
      <c r="H9" s="20">
        <v>57</v>
      </c>
      <c r="I9" s="20">
        <f t="shared" si="0"/>
        <v>15.105263157894736</v>
      </c>
      <c r="J9" s="15">
        <v>18</v>
      </c>
      <c r="K9" s="20">
        <v>2</v>
      </c>
      <c r="L9" s="17">
        <v>28180.07</v>
      </c>
      <c r="M9" s="19">
        <v>5020</v>
      </c>
      <c r="N9" s="21">
        <v>45737</v>
      </c>
      <c r="O9" s="22" t="s">
        <v>19</v>
      </c>
    </row>
    <row r="10" spans="1:15" s="23" customFormat="1" ht="24.95" customHeight="1" x14ac:dyDescent="0.2">
      <c r="A10" s="15">
        <v>8</v>
      </c>
      <c r="B10" s="19">
        <v>3</v>
      </c>
      <c r="C10" s="16" t="s">
        <v>144</v>
      </c>
      <c r="D10" s="17">
        <v>4043.38</v>
      </c>
      <c r="E10" s="17">
        <v>13648.38</v>
      </c>
      <c r="F10" s="18">
        <f t="shared" si="1"/>
        <v>-0.70374652522863523</v>
      </c>
      <c r="G10" s="19">
        <v>547</v>
      </c>
      <c r="H10" s="20">
        <v>22</v>
      </c>
      <c r="I10" s="20">
        <f t="shared" si="0"/>
        <v>24.863636363636363</v>
      </c>
      <c r="J10" s="15">
        <v>8</v>
      </c>
      <c r="K10" s="20">
        <v>4</v>
      </c>
      <c r="L10" s="17">
        <v>111706.95</v>
      </c>
      <c r="M10" s="19">
        <v>15516</v>
      </c>
      <c r="N10" s="21">
        <v>45723</v>
      </c>
      <c r="O10" s="22" t="s">
        <v>14</v>
      </c>
    </row>
    <row r="11" spans="1:15" s="23" customFormat="1" ht="24.95" customHeight="1" x14ac:dyDescent="0.2">
      <c r="A11" s="15">
        <v>9</v>
      </c>
      <c r="B11" s="19">
        <v>7</v>
      </c>
      <c r="C11" s="16" t="s">
        <v>119</v>
      </c>
      <c r="D11" s="17">
        <v>3600.45</v>
      </c>
      <c r="E11" s="17">
        <v>6604.21</v>
      </c>
      <c r="F11" s="18">
        <f t="shared" si="1"/>
        <v>-0.454825028277417</v>
      </c>
      <c r="G11" s="19">
        <v>749</v>
      </c>
      <c r="H11" s="20">
        <v>28</v>
      </c>
      <c r="I11" s="20">
        <f t="shared" si="0"/>
        <v>26.75</v>
      </c>
      <c r="J11" s="20">
        <v>11</v>
      </c>
      <c r="K11" s="20">
        <v>6</v>
      </c>
      <c r="L11" s="17">
        <v>81635.66</v>
      </c>
      <c r="M11" s="19">
        <v>15651</v>
      </c>
      <c r="N11" s="21">
        <v>45709</v>
      </c>
      <c r="O11" s="22" t="s">
        <v>17</v>
      </c>
    </row>
    <row r="12" spans="1:15" s="23" customFormat="1" ht="24.95" customHeight="1" x14ac:dyDescent="0.2">
      <c r="A12" s="15">
        <v>10</v>
      </c>
      <c r="B12" s="19">
        <v>6</v>
      </c>
      <c r="C12" s="16" t="s">
        <v>142</v>
      </c>
      <c r="D12" s="17">
        <v>3411</v>
      </c>
      <c r="E12" s="17">
        <v>8111</v>
      </c>
      <c r="F12" s="18">
        <f t="shared" si="1"/>
        <v>-0.57945999260263836</v>
      </c>
      <c r="G12" s="19">
        <v>580</v>
      </c>
      <c r="H12" s="18" t="s">
        <v>13</v>
      </c>
      <c r="I12" s="18" t="s">
        <v>13</v>
      </c>
      <c r="J12" s="15">
        <v>10</v>
      </c>
      <c r="K12" s="20">
        <v>4</v>
      </c>
      <c r="L12" s="17">
        <v>46120</v>
      </c>
      <c r="M12" s="19">
        <v>8307</v>
      </c>
      <c r="N12" s="21">
        <v>45723</v>
      </c>
      <c r="O12" s="22" t="s">
        <v>16</v>
      </c>
    </row>
    <row r="13" spans="1:15" s="23" customFormat="1" ht="24.95" customHeight="1" x14ac:dyDescent="0.2">
      <c r="A13" s="15">
        <v>11</v>
      </c>
      <c r="B13" s="19">
        <v>13</v>
      </c>
      <c r="C13" s="24" t="s">
        <v>24</v>
      </c>
      <c r="D13" s="17">
        <v>2909.48</v>
      </c>
      <c r="E13" s="17">
        <v>2712.45</v>
      </c>
      <c r="F13" s="18">
        <f t="shared" si="1"/>
        <v>7.263912698851599E-2</v>
      </c>
      <c r="G13" s="19">
        <v>573</v>
      </c>
      <c r="H13" s="20">
        <v>18</v>
      </c>
      <c r="I13" s="20">
        <f>G13/H13</f>
        <v>31.833333333333332</v>
      </c>
      <c r="J13" s="15">
        <v>9</v>
      </c>
      <c r="K13" s="20">
        <v>14</v>
      </c>
      <c r="L13" s="17">
        <v>727030.4</v>
      </c>
      <c r="M13" s="19">
        <v>122936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19">
        <v>9</v>
      </c>
      <c r="C14" s="16" t="s">
        <v>107</v>
      </c>
      <c r="D14" s="17">
        <v>2182.62</v>
      </c>
      <c r="E14" s="17">
        <v>4464.2999999999993</v>
      </c>
      <c r="F14" s="18">
        <f t="shared" si="1"/>
        <v>-0.51109468449700957</v>
      </c>
      <c r="G14" s="19">
        <v>356</v>
      </c>
      <c r="H14" s="18" t="s">
        <v>13</v>
      </c>
      <c r="I14" s="18" t="s">
        <v>13</v>
      </c>
      <c r="J14" s="15">
        <v>10</v>
      </c>
      <c r="K14" s="20">
        <v>7</v>
      </c>
      <c r="L14" s="17">
        <v>466897.11250000005</v>
      </c>
      <c r="M14" s="19">
        <v>65527</v>
      </c>
      <c r="N14" s="21">
        <v>45336</v>
      </c>
      <c r="O14" s="22" t="s">
        <v>108</v>
      </c>
    </row>
    <row r="15" spans="1:15" s="23" customFormat="1" ht="24.95" customHeight="1" x14ac:dyDescent="0.2">
      <c r="A15" s="15">
        <v>13</v>
      </c>
      <c r="B15" s="19" t="s">
        <v>53</v>
      </c>
      <c r="C15" s="16" t="s">
        <v>163</v>
      </c>
      <c r="D15" s="42">
        <v>1572.42</v>
      </c>
      <c r="E15" s="42" t="s">
        <v>13</v>
      </c>
      <c r="F15" s="18" t="s">
        <v>13</v>
      </c>
      <c r="G15" s="43">
        <v>244</v>
      </c>
      <c r="H15" s="20">
        <v>32</v>
      </c>
      <c r="I15" s="20">
        <f t="shared" ref="I15:I46" si="2">G15/H15</f>
        <v>7.625</v>
      </c>
      <c r="J15" s="19">
        <v>14</v>
      </c>
      <c r="K15" s="20">
        <v>1</v>
      </c>
      <c r="L15" s="42">
        <v>1572.42</v>
      </c>
      <c r="M15" s="43">
        <v>244</v>
      </c>
      <c r="N15" s="21">
        <v>45744</v>
      </c>
      <c r="O15" s="22" t="s">
        <v>15</v>
      </c>
    </row>
    <row r="16" spans="1:15" s="23" customFormat="1" ht="24.95" customHeight="1" x14ac:dyDescent="0.2">
      <c r="A16" s="15">
        <v>14</v>
      </c>
      <c r="B16" s="42" t="s">
        <v>13</v>
      </c>
      <c r="C16" s="16" t="s">
        <v>166</v>
      </c>
      <c r="D16" s="42">
        <v>1432.05</v>
      </c>
      <c r="E16" s="42" t="s">
        <v>13</v>
      </c>
      <c r="F16" s="18" t="s">
        <v>13</v>
      </c>
      <c r="G16" s="43">
        <v>206</v>
      </c>
      <c r="H16" s="20">
        <v>14</v>
      </c>
      <c r="I16" s="20">
        <f t="shared" si="2"/>
        <v>14.714285714285714</v>
      </c>
      <c r="J16" s="19">
        <v>8</v>
      </c>
      <c r="K16" s="20">
        <v>2</v>
      </c>
      <c r="L16" s="42">
        <v>4821.74</v>
      </c>
      <c r="M16" s="43">
        <v>834</v>
      </c>
      <c r="N16" s="21">
        <v>45740</v>
      </c>
      <c r="O16" s="22" t="s">
        <v>43</v>
      </c>
    </row>
    <row r="17" spans="1:15" s="2" customFormat="1" ht="24.95" customHeight="1" x14ac:dyDescent="0.2">
      <c r="A17" s="15">
        <v>15</v>
      </c>
      <c r="B17" s="19">
        <v>5</v>
      </c>
      <c r="C17" s="16" t="s">
        <v>156</v>
      </c>
      <c r="D17" s="17">
        <v>1323.08</v>
      </c>
      <c r="E17" s="17">
        <v>8207.94</v>
      </c>
      <c r="F17" s="18" t="s">
        <v>13</v>
      </c>
      <c r="G17" s="19">
        <v>175</v>
      </c>
      <c r="H17" s="20">
        <v>14</v>
      </c>
      <c r="I17" s="20">
        <f t="shared" si="2"/>
        <v>12.5</v>
      </c>
      <c r="J17" s="15">
        <v>7</v>
      </c>
      <c r="K17" s="20">
        <v>2</v>
      </c>
      <c r="L17" s="17">
        <v>15918.21</v>
      </c>
      <c r="M17" s="19">
        <v>2781</v>
      </c>
      <c r="N17" s="21">
        <v>45737</v>
      </c>
      <c r="O17" s="22" t="s">
        <v>25</v>
      </c>
    </row>
    <row r="18" spans="1:15" s="23" customFormat="1" ht="24.95" customHeight="1" x14ac:dyDescent="0.2">
      <c r="A18" s="15">
        <v>16</v>
      </c>
      <c r="B18" s="42" t="s">
        <v>13</v>
      </c>
      <c r="C18" s="16" t="s">
        <v>167</v>
      </c>
      <c r="D18" s="42">
        <v>1272.8900000000001</v>
      </c>
      <c r="E18" s="42" t="s">
        <v>13</v>
      </c>
      <c r="F18" s="18" t="s">
        <v>13</v>
      </c>
      <c r="G18" s="43">
        <v>182</v>
      </c>
      <c r="H18" s="20">
        <v>9</v>
      </c>
      <c r="I18" s="20">
        <f t="shared" si="2"/>
        <v>20.222222222222221</v>
      </c>
      <c r="J18" s="19">
        <v>7</v>
      </c>
      <c r="K18" s="20">
        <v>2</v>
      </c>
      <c r="L18" s="42">
        <v>3233.25</v>
      </c>
      <c r="M18" s="43">
        <v>529</v>
      </c>
      <c r="N18" s="21">
        <v>45740</v>
      </c>
      <c r="O18" s="22" t="s">
        <v>43</v>
      </c>
    </row>
    <row r="19" spans="1:15" s="2" customFormat="1" ht="24.95" customHeight="1" x14ac:dyDescent="0.2">
      <c r="A19" s="15">
        <v>17</v>
      </c>
      <c r="B19" s="19">
        <v>10</v>
      </c>
      <c r="C19" s="16" t="s">
        <v>93</v>
      </c>
      <c r="D19" s="17">
        <v>922.39</v>
      </c>
      <c r="E19" s="17">
        <v>2863.56</v>
      </c>
      <c r="F19" s="18">
        <f>(D19-E19)/E19</f>
        <v>-0.67788696587464559</v>
      </c>
      <c r="G19" s="19">
        <v>154</v>
      </c>
      <c r="H19" s="20">
        <v>7</v>
      </c>
      <c r="I19" s="20">
        <f t="shared" si="2"/>
        <v>22</v>
      </c>
      <c r="J19" s="15">
        <v>4</v>
      </c>
      <c r="K19" s="20">
        <v>9</v>
      </c>
      <c r="L19" s="17">
        <v>179513.96</v>
      </c>
      <c r="M19" s="19">
        <v>27072</v>
      </c>
      <c r="N19" s="21">
        <v>45688</v>
      </c>
      <c r="O19" s="22" t="s">
        <v>15</v>
      </c>
    </row>
    <row r="20" spans="1:15" s="23" customFormat="1" ht="24.95" customHeight="1" x14ac:dyDescent="0.2">
      <c r="A20" s="15">
        <v>18</v>
      </c>
      <c r="B20" s="42" t="s">
        <v>13</v>
      </c>
      <c r="C20" s="16" t="s">
        <v>171</v>
      </c>
      <c r="D20" s="42">
        <v>910.2</v>
      </c>
      <c r="E20" s="42" t="s">
        <v>13</v>
      </c>
      <c r="F20" s="18" t="s">
        <v>13</v>
      </c>
      <c r="G20" s="43">
        <v>131</v>
      </c>
      <c r="H20" s="20">
        <v>6</v>
      </c>
      <c r="I20" s="20">
        <f t="shared" si="2"/>
        <v>21.833333333333332</v>
      </c>
      <c r="J20" s="19">
        <v>5</v>
      </c>
      <c r="K20" s="20">
        <v>2</v>
      </c>
      <c r="L20" s="42">
        <v>1960.2</v>
      </c>
      <c r="M20" s="43">
        <v>315</v>
      </c>
      <c r="N20" s="21">
        <v>45740</v>
      </c>
      <c r="O20" s="22" t="s">
        <v>43</v>
      </c>
    </row>
    <row r="21" spans="1:15" s="23" customFormat="1" ht="24.95" customHeight="1" x14ac:dyDescent="0.2">
      <c r="A21" s="15">
        <v>19</v>
      </c>
      <c r="B21" s="42" t="s">
        <v>13</v>
      </c>
      <c r="C21" s="16" t="s">
        <v>178</v>
      </c>
      <c r="D21" s="42">
        <v>821.7</v>
      </c>
      <c r="E21" s="42" t="s">
        <v>13</v>
      </c>
      <c r="F21" s="18" t="s">
        <v>13</v>
      </c>
      <c r="G21" s="43">
        <v>137</v>
      </c>
      <c r="H21" s="20">
        <v>15</v>
      </c>
      <c r="I21" s="20">
        <f t="shared" si="2"/>
        <v>9.1333333333333329</v>
      </c>
      <c r="J21" s="19">
        <v>7</v>
      </c>
      <c r="K21" s="20">
        <v>2</v>
      </c>
      <c r="L21" s="42">
        <v>1368.88</v>
      </c>
      <c r="M21" s="43">
        <v>267</v>
      </c>
      <c r="N21" s="21">
        <v>45740</v>
      </c>
      <c r="O21" s="22" t="s">
        <v>43</v>
      </c>
    </row>
    <row r="22" spans="1:15" s="23" customFormat="1" ht="24.95" customHeight="1" x14ac:dyDescent="0.2">
      <c r="A22" s="15">
        <v>20</v>
      </c>
      <c r="B22" s="19">
        <v>16</v>
      </c>
      <c r="C22" s="16" t="s">
        <v>123</v>
      </c>
      <c r="D22" s="17">
        <v>596.48</v>
      </c>
      <c r="E22" s="17">
        <v>476.84</v>
      </c>
      <c r="F22" s="18">
        <f>(D22-E22)/E22</f>
        <v>0.25090176998573954</v>
      </c>
      <c r="G22" s="19">
        <v>110</v>
      </c>
      <c r="H22" s="20">
        <v>2</v>
      </c>
      <c r="I22" s="20">
        <f t="shared" si="2"/>
        <v>55</v>
      </c>
      <c r="J22" s="20">
        <v>2</v>
      </c>
      <c r="K22" s="20">
        <v>5</v>
      </c>
      <c r="L22" s="17">
        <v>25402.92</v>
      </c>
      <c r="M22" s="19">
        <v>4602</v>
      </c>
      <c r="N22" s="21">
        <v>45716</v>
      </c>
      <c r="O22" s="22" t="s">
        <v>15</v>
      </c>
    </row>
    <row r="23" spans="1:15" s="23" customFormat="1" ht="24.95" customHeight="1" x14ac:dyDescent="0.2">
      <c r="A23" s="15">
        <v>21</v>
      </c>
      <c r="B23" s="42" t="s">
        <v>13</v>
      </c>
      <c r="C23" s="16" t="s">
        <v>172</v>
      </c>
      <c r="D23" s="42">
        <v>587.04999999999995</v>
      </c>
      <c r="E23" s="42" t="s">
        <v>13</v>
      </c>
      <c r="F23" s="18" t="s">
        <v>13</v>
      </c>
      <c r="G23" s="43">
        <v>78</v>
      </c>
      <c r="H23" s="20">
        <v>6</v>
      </c>
      <c r="I23" s="20">
        <f t="shared" si="2"/>
        <v>13</v>
      </c>
      <c r="J23" s="19">
        <v>4</v>
      </c>
      <c r="K23" s="20">
        <v>2</v>
      </c>
      <c r="L23" s="42">
        <v>1950.15</v>
      </c>
      <c r="M23" s="43">
        <v>293</v>
      </c>
      <c r="N23" s="21">
        <v>45740</v>
      </c>
      <c r="O23" s="22" t="s">
        <v>43</v>
      </c>
    </row>
    <row r="24" spans="1:15" s="2" customFormat="1" ht="24.95" customHeight="1" x14ac:dyDescent="0.2">
      <c r="A24" s="15">
        <v>22</v>
      </c>
      <c r="B24" s="42" t="s">
        <v>13</v>
      </c>
      <c r="C24" s="16" t="s">
        <v>170</v>
      </c>
      <c r="D24" s="42">
        <v>533.88</v>
      </c>
      <c r="E24" s="42" t="s">
        <v>13</v>
      </c>
      <c r="F24" s="18" t="s">
        <v>13</v>
      </c>
      <c r="G24" s="43">
        <v>83</v>
      </c>
      <c r="H24" s="20">
        <v>9</v>
      </c>
      <c r="I24" s="20">
        <f t="shared" si="2"/>
        <v>9.2222222222222214</v>
      </c>
      <c r="J24" s="19">
        <v>7</v>
      </c>
      <c r="K24" s="20">
        <v>2</v>
      </c>
      <c r="L24" s="42">
        <v>2261.19</v>
      </c>
      <c r="M24" s="43">
        <v>355</v>
      </c>
      <c r="N24" s="21">
        <v>45740</v>
      </c>
      <c r="O24" s="22" t="s">
        <v>43</v>
      </c>
    </row>
    <row r="25" spans="1:15" s="23" customFormat="1" ht="24.95" customHeight="1" x14ac:dyDescent="0.2">
      <c r="A25" s="15">
        <v>23</v>
      </c>
      <c r="B25" s="19">
        <v>12</v>
      </c>
      <c r="C25" s="24" t="s">
        <v>26</v>
      </c>
      <c r="D25" s="42">
        <v>501.64</v>
      </c>
      <c r="E25" s="42">
        <v>2726.57</v>
      </c>
      <c r="F25" s="18">
        <f>(D25-E25)/E25</f>
        <v>-0.8160179272859307</v>
      </c>
      <c r="G25" s="43">
        <v>115</v>
      </c>
      <c r="H25" s="20">
        <v>5</v>
      </c>
      <c r="I25" s="20">
        <f t="shared" si="2"/>
        <v>23</v>
      </c>
      <c r="J25" s="19">
        <v>3</v>
      </c>
      <c r="K25" s="20">
        <v>18</v>
      </c>
      <c r="L25" s="42">
        <v>1126673.0900000001</v>
      </c>
      <c r="M25" s="43">
        <v>184176</v>
      </c>
      <c r="N25" s="21">
        <v>45625</v>
      </c>
      <c r="O25" s="22" t="s">
        <v>19</v>
      </c>
    </row>
    <row r="26" spans="1:15" s="23" customFormat="1" ht="24.95" customHeight="1" x14ac:dyDescent="0.2">
      <c r="A26" s="15">
        <v>24</v>
      </c>
      <c r="B26" s="42" t="s">
        <v>13</v>
      </c>
      <c r="C26" s="16" t="s">
        <v>175</v>
      </c>
      <c r="D26" s="42">
        <v>479.3</v>
      </c>
      <c r="E26" s="42" t="s">
        <v>13</v>
      </c>
      <c r="F26" s="18" t="s">
        <v>13</v>
      </c>
      <c r="G26" s="43">
        <v>56</v>
      </c>
      <c r="H26" s="20">
        <v>3</v>
      </c>
      <c r="I26" s="20">
        <f t="shared" si="2"/>
        <v>18.666666666666668</v>
      </c>
      <c r="J26" s="19">
        <v>2</v>
      </c>
      <c r="K26" s="20">
        <v>2</v>
      </c>
      <c r="L26" s="42">
        <v>1297.8499999999999</v>
      </c>
      <c r="M26" s="43">
        <v>238</v>
      </c>
      <c r="N26" s="21">
        <v>45740</v>
      </c>
      <c r="O26" s="22" t="s">
        <v>43</v>
      </c>
    </row>
    <row r="27" spans="1:15" s="23" customFormat="1" ht="24.95" customHeight="1" x14ac:dyDescent="0.2">
      <c r="A27" s="15">
        <v>25</v>
      </c>
      <c r="B27" s="42" t="s">
        <v>13</v>
      </c>
      <c r="C27" s="16" t="s">
        <v>179</v>
      </c>
      <c r="D27" s="42">
        <v>475.9</v>
      </c>
      <c r="E27" s="42" t="s">
        <v>13</v>
      </c>
      <c r="F27" s="18" t="s">
        <v>13</v>
      </c>
      <c r="G27" s="43">
        <v>61</v>
      </c>
      <c r="H27" s="20">
        <v>8</v>
      </c>
      <c r="I27" s="20">
        <f t="shared" si="2"/>
        <v>7.625</v>
      </c>
      <c r="J27" s="19">
        <v>5</v>
      </c>
      <c r="K27" s="20">
        <v>2</v>
      </c>
      <c r="L27" s="42">
        <v>7635.56</v>
      </c>
      <c r="M27" s="43">
        <v>1066</v>
      </c>
      <c r="N27" s="21">
        <v>45740</v>
      </c>
      <c r="O27" s="22" t="s">
        <v>43</v>
      </c>
    </row>
    <row r="28" spans="1:15" s="23" customFormat="1" ht="24.95" customHeight="1" x14ac:dyDescent="0.2">
      <c r="A28" s="15">
        <v>26</v>
      </c>
      <c r="B28" s="42" t="s">
        <v>13</v>
      </c>
      <c r="C28" s="16" t="s">
        <v>168</v>
      </c>
      <c r="D28" s="42">
        <v>423.3</v>
      </c>
      <c r="E28" s="42" t="s">
        <v>13</v>
      </c>
      <c r="F28" s="18" t="s">
        <v>13</v>
      </c>
      <c r="G28" s="43">
        <v>54</v>
      </c>
      <c r="H28" s="20">
        <v>7</v>
      </c>
      <c r="I28" s="20">
        <f t="shared" si="2"/>
        <v>7.7142857142857144</v>
      </c>
      <c r="J28" s="19">
        <v>3</v>
      </c>
      <c r="K28" s="20">
        <v>2</v>
      </c>
      <c r="L28" s="42">
        <v>1794.6</v>
      </c>
      <c r="M28" s="43">
        <v>331</v>
      </c>
      <c r="N28" s="21">
        <v>45740</v>
      </c>
      <c r="O28" s="22" t="s">
        <v>43</v>
      </c>
    </row>
    <row r="29" spans="1:15" s="23" customFormat="1" ht="24.95" customHeight="1" x14ac:dyDescent="0.2">
      <c r="A29" s="15">
        <v>27</v>
      </c>
      <c r="B29" s="42" t="s">
        <v>13</v>
      </c>
      <c r="C29" s="16" t="s">
        <v>174</v>
      </c>
      <c r="D29" s="42">
        <v>411.85</v>
      </c>
      <c r="E29" s="42" t="s">
        <v>13</v>
      </c>
      <c r="F29" s="18" t="s">
        <v>13</v>
      </c>
      <c r="G29" s="43">
        <v>69</v>
      </c>
      <c r="H29" s="20">
        <v>9</v>
      </c>
      <c r="I29" s="20">
        <f t="shared" si="2"/>
        <v>7.666666666666667</v>
      </c>
      <c r="J29" s="19">
        <v>6</v>
      </c>
      <c r="K29" s="20">
        <v>2</v>
      </c>
      <c r="L29" s="42">
        <v>1472.95</v>
      </c>
      <c r="M29" s="43">
        <v>263</v>
      </c>
      <c r="N29" s="21">
        <v>45740</v>
      </c>
      <c r="O29" s="22" t="s">
        <v>43</v>
      </c>
    </row>
    <row r="30" spans="1:15" s="23" customFormat="1" ht="24.95" customHeight="1" x14ac:dyDescent="0.2">
      <c r="A30" s="15">
        <v>28</v>
      </c>
      <c r="B30" s="19">
        <v>11</v>
      </c>
      <c r="C30" s="16" t="s">
        <v>116</v>
      </c>
      <c r="D30" s="17">
        <v>364.8</v>
      </c>
      <c r="E30" s="17">
        <v>2829.4</v>
      </c>
      <c r="F30" s="18">
        <f>(D30-E30)/E30</f>
        <v>-0.87106807096910999</v>
      </c>
      <c r="G30" s="19">
        <v>75</v>
      </c>
      <c r="H30" s="20">
        <v>4</v>
      </c>
      <c r="I30" s="20">
        <f t="shared" si="2"/>
        <v>18.75</v>
      </c>
      <c r="J30" s="15">
        <v>2</v>
      </c>
      <c r="K30" s="20">
        <v>7</v>
      </c>
      <c r="L30" s="17">
        <v>230896.44</v>
      </c>
      <c r="M30" s="19">
        <v>31540</v>
      </c>
      <c r="N30" s="21">
        <v>45702</v>
      </c>
      <c r="O30" s="22" t="s">
        <v>32</v>
      </c>
    </row>
    <row r="31" spans="1:15" s="23" customFormat="1" ht="24.95" customHeight="1" x14ac:dyDescent="0.2">
      <c r="A31" s="15">
        <v>29</v>
      </c>
      <c r="B31" s="42" t="s">
        <v>13</v>
      </c>
      <c r="C31" s="16" t="s">
        <v>169</v>
      </c>
      <c r="D31" s="42">
        <v>327.83</v>
      </c>
      <c r="E31" s="42" t="s">
        <v>13</v>
      </c>
      <c r="F31" s="18" t="s">
        <v>13</v>
      </c>
      <c r="G31" s="43">
        <v>41</v>
      </c>
      <c r="H31" s="20">
        <v>5</v>
      </c>
      <c r="I31" s="20">
        <f t="shared" si="2"/>
        <v>8.1999999999999993</v>
      </c>
      <c r="J31" s="19">
        <v>4</v>
      </c>
      <c r="K31" s="20">
        <v>2</v>
      </c>
      <c r="L31" s="42">
        <v>1781.13</v>
      </c>
      <c r="M31" s="43">
        <v>356</v>
      </c>
      <c r="N31" s="21">
        <v>45740</v>
      </c>
      <c r="O31" s="22" t="s">
        <v>43</v>
      </c>
    </row>
    <row r="32" spans="1:15" s="23" customFormat="1" ht="24.95" customHeight="1" x14ac:dyDescent="0.2">
      <c r="A32" s="15">
        <v>30</v>
      </c>
      <c r="B32" s="42" t="s">
        <v>13</v>
      </c>
      <c r="C32" s="16" t="s">
        <v>176</v>
      </c>
      <c r="D32" s="42">
        <v>319.45</v>
      </c>
      <c r="E32" s="42" t="s">
        <v>13</v>
      </c>
      <c r="F32" s="18" t="s">
        <v>13</v>
      </c>
      <c r="G32" s="43">
        <v>36</v>
      </c>
      <c r="H32" s="20">
        <v>6</v>
      </c>
      <c r="I32" s="20">
        <f t="shared" si="2"/>
        <v>6</v>
      </c>
      <c r="J32" s="19">
        <v>3</v>
      </c>
      <c r="K32" s="20">
        <v>2</v>
      </c>
      <c r="L32" s="42">
        <v>1395.95</v>
      </c>
      <c r="M32" s="43">
        <v>344</v>
      </c>
      <c r="N32" s="21">
        <v>45740</v>
      </c>
      <c r="O32" s="22" t="s">
        <v>43</v>
      </c>
    </row>
    <row r="33" spans="1:15" s="23" customFormat="1" ht="24.95" customHeight="1" x14ac:dyDescent="0.2">
      <c r="A33" s="15">
        <v>31</v>
      </c>
      <c r="B33" s="42" t="s">
        <v>13</v>
      </c>
      <c r="C33" s="16" t="s">
        <v>180</v>
      </c>
      <c r="D33" s="42">
        <v>295</v>
      </c>
      <c r="E33" s="42" t="s">
        <v>13</v>
      </c>
      <c r="F33" s="18" t="s">
        <v>13</v>
      </c>
      <c r="G33" s="43">
        <v>42</v>
      </c>
      <c r="H33" s="20">
        <v>4</v>
      </c>
      <c r="I33" s="20">
        <f t="shared" si="2"/>
        <v>10.5</v>
      </c>
      <c r="J33" s="19">
        <v>4</v>
      </c>
      <c r="K33" s="20">
        <v>2</v>
      </c>
      <c r="L33" s="42">
        <v>1074.9000000000001</v>
      </c>
      <c r="M33" s="43">
        <v>188</v>
      </c>
      <c r="N33" s="21">
        <v>45740</v>
      </c>
      <c r="O33" s="22" t="s">
        <v>43</v>
      </c>
    </row>
    <row r="34" spans="1:15" s="23" customFormat="1" ht="24.95" customHeight="1" x14ac:dyDescent="0.2">
      <c r="A34" s="15">
        <v>32</v>
      </c>
      <c r="B34" s="42" t="s">
        <v>13</v>
      </c>
      <c r="C34" s="16" t="s">
        <v>182</v>
      </c>
      <c r="D34" s="42">
        <v>208.3</v>
      </c>
      <c r="E34" s="42" t="s">
        <v>13</v>
      </c>
      <c r="F34" s="18" t="s">
        <v>13</v>
      </c>
      <c r="G34" s="43">
        <v>22</v>
      </c>
      <c r="H34" s="11">
        <v>3</v>
      </c>
      <c r="I34" s="11">
        <f t="shared" si="2"/>
        <v>7.333333333333333</v>
      </c>
      <c r="J34" s="10">
        <v>2</v>
      </c>
      <c r="K34" s="20">
        <v>2</v>
      </c>
      <c r="L34" s="42">
        <v>304.8</v>
      </c>
      <c r="M34" s="43">
        <v>36</v>
      </c>
      <c r="N34" s="21">
        <v>45740</v>
      </c>
      <c r="O34" s="22" t="s">
        <v>43</v>
      </c>
    </row>
    <row r="35" spans="1:15" s="23" customFormat="1" ht="24.95" customHeight="1" x14ac:dyDescent="0.2">
      <c r="A35" s="15">
        <v>33</v>
      </c>
      <c r="B35" s="19">
        <v>18</v>
      </c>
      <c r="C35" s="16" t="s">
        <v>121</v>
      </c>
      <c r="D35" s="17">
        <v>202.7</v>
      </c>
      <c r="E35" s="17">
        <v>305.10000000000002</v>
      </c>
      <c r="F35" s="18">
        <f>(D35-E35)/E35</f>
        <v>-0.33562766306129149</v>
      </c>
      <c r="G35" s="19">
        <v>24</v>
      </c>
      <c r="H35" s="20">
        <v>2</v>
      </c>
      <c r="I35" s="20">
        <f t="shared" si="2"/>
        <v>12</v>
      </c>
      <c r="J35" s="20">
        <v>1</v>
      </c>
      <c r="K35" s="20">
        <v>6</v>
      </c>
      <c r="L35" s="17">
        <v>42225.39</v>
      </c>
      <c r="M35" s="19">
        <v>6399</v>
      </c>
      <c r="N35" s="21" t="s">
        <v>120</v>
      </c>
      <c r="O35" s="22" t="s">
        <v>15</v>
      </c>
    </row>
    <row r="36" spans="1:15" s="23" customFormat="1" ht="24.95" customHeight="1" x14ac:dyDescent="0.2">
      <c r="A36" s="15">
        <v>34</v>
      </c>
      <c r="B36" s="42" t="s">
        <v>13</v>
      </c>
      <c r="C36" s="16" t="s">
        <v>173</v>
      </c>
      <c r="D36" s="42">
        <v>190.6</v>
      </c>
      <c r="E36" s="42" t="s">
        <v>13</v>
      </c>
      <c r="F36" s="18" t="s">
        <v>13</v>
      </c>
      <c r="G36" s="43">
        <v>25</v>
      </c>
      <c r="H36" s="20">
        <v>3</v>
      </c>
      <c r="I36" s="20">
        <f t="shared" si="2"/>
        <v>8.3333333333333339</v>
      </c>
      <c r="J36" s="19">
        <v>2</v>
      </c>
      <c r="K36" s="20">
        <v>2</v>
      </c>
      <c r="L36" s="42">
        <v>852.4</v>
      </c>
      <c r="M36" s="43">
        <v>135</v>
      </c>
      <c r="N36" s="21">
        <v>45740</v>
      </c>
      <c r="O36" s="22" t="s">
        <v>43</v>
      </c>
    </row>
    <row r="37" spans="1:15" s="23" customFormat="1" ht="24.95" customHeight="1" x14ac:dyDescent="0.2">
      <c r="A37" s="15">
        <v>35</v>
      </c>
      <c r="B37" s="42" t="s">
        <v>13</v>
      </c>
      <c r="C37" s="16" t="s">
        <v>177</v>
      </c>
      <c r="D37" s="42">
        <v>166.2</v>
      </c>
      <c r="E37" s="42" t="s">
        <v>13</v>
      </c>
      <c r="F37" s="18" t="s">
        <v>13</v>
      </c>
      <c r="G37" s="43">
        <v>27</v>
      </c>
      <c r="H37" s="20">
        <v>5</v>
      </c>
      <c r="I37" s="20">
        <f t="shared" si="2"/>
        <v>5.4</v>
      </c>
      <c r="J37" s="19">
        <v>4</v>
      </c>
      <c r="K37" s="20">
        <v>2</v>
      </c>
      <c r="L37" s="42">
        <v>1054.0999999999999</v>
      </c>
      <c r="M37" s="43">
        <v>195</v>
      </c>
      <c r="N37" s="21">
        <v>45740</v>
      </c>
      <c r="O37" s="22" t="s">
        <v>43</v>
      </c>
    </row>
    <row r="38" spans="1:15" s="23" customFormat="1" ht="24.95" customHeight="1" x14ac:dyDescent="0.2">
      <c r="A38" s="15">
        <v>36</v>
      </c>
      <c r="B38" s="19">
        <v>8</v>
      </c>
      <c r="C38" s="16" t="s">
        <v>151</v>
      </c>
      <c r="D38" s="42">
        <v>150.30000000000001</v>
      </c>
      <c r="E38" s="42">
        <v>4665.24</v>
      </c>
      <c r="F38" s="18">
        <f>(D38-E38)/E38</f>
        <v>-0.96778300794814409</v>
      </c>
      <c r="G38" s="43">
        <v>23</v>
      </c>
      <c r="H38" s="20">
        <v>3</v>
      </c>
      <c r="I38" s="20">
        <f t="shared" si="2"/>
        <v>7.666666666666667</v>
      </c>
      <c r="J38" s="19">
        <v>3</v>
      </c>
      <c r="K38" s="20">
        <v>3</v>
      </c>
      <c r="L38" s="42">
        <v>20378.32</v>
      </c>
      <c r="M38" s="43">
        <v>3243</v>
      </c>
      <c r="N38" s="21">
        <v>45730</v>
      </c>
      <c r="O38" s="22" t="s">
        <v>15</v>
      </c>
    </row>
    <row r="39" spans="1:15" s="23" customFormat="1" ht="24.95" customHeight="1" x14ac:dyDescent="0.2">
      <c r="A39" s="15">
        <v>37</v>
      </c>
      <c r="B39" s="19">
        <v>23</v>
      </c>
      <c r="C39" s="16" t="s">
        <v>125</v>
      </c>
      <c r="D39" s="42">
        <v>150</v>
      </c>
      <c r="E39" s="42">
        <v>38.15</v>
      </c>
      <c r="F39" s="18">
        <f>(D39-E39)/E39</f>
        <v>2.9318479685452163</v>
      </c>
      <c r="G39" s="43">
        <v>50</v>
      </c>
      <c r="H39" s="20">
        <v>1</v>
      </c>
      <c r="I39" s="20">
        <f t="shared" si="2"/>
        <v>50</v>
      </c>
      <c r="J39" s="19">
        <v>1</v>
      </c>
      <c r="K39" s="18" t="s">
        <v>13</v>
      </c>
      <c r="L39" s="42">
        <v>289576.61</v>
      </c>
      <c r="M39" s="43">
        <v>52999</v>
      </c>
      <c r="N39" s="21">
        <v>45562</v>
      </c>
      <c r="O39" s="22" t="s">
        <v>15</v>
      </c>
    </row>
    <row r="40" spans="1:15" s="23" customFormat="1" ht="24.95" customHeight="1" x14ac:dyDescent="0.2">
      <c r="A40" s="15">
        <v>38</v>
      </c>
      <c r="B40" s="18" t="s">
        <v>13</v>
      </c>
      <c r="C40" s="16" t="s">
        <v>51</v>
      </c>
      <c r="D40" s="42">
        <v>120</v>
      </c>
      <c r="E40" s="18" t="s">
        <v>13</v>
      </c>
      <c r="F40" s="18" t="s">
        <v>13</v>
      </c>
      <c r="G40" s="43">
        <v>24</v>
      </c>
      <c r="H40" s="20">
        <v>1</v>
      </c>
      <c r="I40" s="20">
        <f t="shared" si="2"/>
        <v>24</v>
      </c>
      <c r="J40" s="19">
        <v>1</v>
      </c>
      <c r="K40" s="18" t="s">
        <v>13</v>
      </c>
      <c r="L40" s="42">
        <v>47964.549999999996</v>
      </c>
      <c r="M40" s="43">
        <v>9703</v>
      </c>
      <c r="N40" s="21">
        <v>45541</v>
      </c>
      <c r="O40" s="22" t="s">
        <v>17</v>
      </c>
    </row>
    <row r="41" spans="1:15" s="23" customFormat="1" ht="24.95" customHeight="1" x14ac:dyDescent="0.2">
      <c r="A41" s="15">
        <v>39</v>
      </c>
      <c r="B41" s="42" t="s">
        <v>13</v>
      </c>
      <c r="C41" s="16" t="s">
        <v>184</v>
      </c>
      <c r="D41" s="42">
        <v>114</v>
      </c>
      <c r="E41" s="42" t="s">
        <v>13</v>
      </c>
      <c r="F41" s="18" t="s">
        <v>13</v>
      </c>
      <c r="G41" s="43">
        <v>38</v>
      </c>
      <c r="H41" s="20">
        <v>1</v>
      </c>
      <c r="I41" s="20">
        <f t="shared" si="2"/>
        <v>38</v>
      </c>
      <c r="J41" s="19">
        <v>1</v>
      </c>
      <c r="K41" s="20" t="s">
        <v>13</v>
      </c>
      <c r="L41" s="42">
        <v>1308741.6599999999</v>
      </c>
      <c r="M41" s="43">
        <v>226629</v>
      </c>
      <c r="N41" s="21">
        <v>45457</v>
      </c>
      <c r="O41" s="22" t="s">
        <v>19</v>
      </c>
    </row>
    <row r="42" spans="1:15" s="23" customFormat="1" ht="24.95" customHeight="1" x14ac:dyDescent="0.2">
      <c r="A42" s="15">
        <v>40</v>
      </c>
      <c r="B42" s="19">
        <v>21</v>
      </c>
      <c r="C42" s="24" t="s">
        <v>27</v>
      </c>
      <c r="D42" s="17">
        <v>112.6</v>
      </c>
      <c r="E42" s="17">
        <v>166.3</v>
      </c>
      <c r="F42" s="18">
        <f>(D42-E42)/E42</f>
        <v>-0.32291040288635003</v>
      </c>
      <c r="G42" s="19">
        <v>17</v>
      </c>
      <c r="H42" s="20">
        <v>2</v>
      </c>
      <c r="I42" s="20">
        <f t="shared" si="2"/>
        <v>8.5</v>
      </c>
      <c r="J42" s="15">
        <v>1</v>
      </c>
      <c r="K42" s="20">
        <v>15</v>
      </c>
      <c r="L42" s="17">
        <v>352934.82</v>
      </c>
      <c r="M42" s="19">
        <v>56865</v>
      </c>
      <c r="N42" s="21">
        <v>45646</v>
      </c>
      <c r="O42" s="22" t="s">
        <v>19</v>
      </c>
    </row>
    <row r="43" spans="1:15" s="23" customFormat="1" ht="24.95" customHeight="1" x14ac:dyDescent="0.2">
      <c r="A43" s="15">
        <v>41</v>
      </c>
      <c r="B43" s="19" t="s">
        <v>13</v>
      </c>
      <c r="C43" s="16" t="s">
        <v>136</v>
      </c>
      <c r="D43" s="42">
        <v>60</v>
      </c>
      <c r="E43" s="42" t="s">
        <v>13</v>
      </c>
      <c r="F43" s="18" t="s">
        <v>13</v>
      </c>
      <c r="G43" s="43">
        <v>20</v>
      </c>
      <c r="H43" s="20">
        <v>1</v>
      </c>
      <c r="I43" s="20">
        <f t="shared" si="2"/>
        <v>20</v>
      </c>
      <c r="J43" s="19">
        <v>1</v>
      </c>
      <c r="K43" s="20" t="s">
        <v>13</v>
      </c>
      <c r="L43" s="42">
        <v>857355.09</v>
      </c>
      <c r="M43" s="43">
        <v>119130</v>
      </c>
      <c r="N43" s="21">
        <v>45513</v>
      </c>
      <c r="O43" s="22" t="s">
        <v>137</v>
      </c>
    </row>
    <row r="44" spans="1:15" s="23" customFormat="1" ht="24.95" customHeight="1" x14ac:dyDescent="0.2">
      <c r="A44" s="15">
        <v>42</v>
      </c>
      <c r="B44" s="42" t="s">
        <v>13</v>
      </c>
      <c r="C44" s="16" t="s">
        <v>61</v>
      </c>
      <c r="D44" s="42">
        <v>57</v>
      </c>
      <c r="E44" s="42" t="s">
        <v>13</v>
      </c>
      <c r="F44" s="18" t="s">
        <v>13</v>
      </c>
      <c r="G44" s="43">
        <v>19</v>
      </c>
      <c r="H44" s="20">
        <v>1</v>
      </c>
      <c r="I44" s="20">
        <f t="shared" si="2"/>
        <v>19</v>
      </c>
      <c r="J44" s="19">
        <v>1</v>
      </c>
      <c r="K44" s="20" t="s">
        <v>13</v>
      </c>
      <c r="L44" s="42">
        <v>432999.5</v>
      </c>
      <c r="M44" s="43">
        <v>56329</v>
      </c>
      <c r="N44" s="21">
        <v>45667</v>
      </c>
      <c r="O44" s="22" t="s">
        <v>43</v>
      </c>
    </row>
    <row r="45" spans="1:15" s="23" customFormat="1" ht="24.95" customHeight="1" x14ac:dyDescent="0.2">
      <c r="A45" s="15">
        <v>43</v>
      </c>
      <c r="B45" s="42" t="s">
        <v>13</v>
      </c>
      <c r="C45" s="16" t="s">
        <v>183</v>
      </c>
      <c r="D45" s="42">
        <v>8.6999999999999993</v>
      </c>
      <c r="E45" s="42" t="s">
        <v>13</v>
      </c>
      <c r="F45" s="18" t="s">
        <v>13</v>
      </c>
      <c r="G45" s="43">
        <v>1</v>
      </c>
      <c r="H45" s="20">
        <v>1</v>
      </c>
      <c r="I45" s="20">
        <f t="shared" si="2"/>
        <v>1</v>
      </c>
      <c r="J45" s="19">
        <v>1</v>
      </c>
      <c r="K45" s="20">
        <v>2</v>
      </c>
      <c r="L45" s="42">
        <v>40.700000000000003</v>
      </c>
      <c r="M45" s="43">
        <v>9</v>
      </c>
      <c r="N45" s="21">
        <v>45740</v>
      </c>
      <c r="O45" s="22" t="s">
        <v>43</v>
      </c>
    </row>
    <row r="46" spans="1:15" s="23" customFormat="1" ht="24.95" customHeight="1" x14ac:dyDescent="0.2">
      <c r="A46" s="15">
        <v>44</v>
      </c>
      <c r="B46" s="42" t="s">
        <v>13</v>
      </c>
      <c r="C46" s="16" t="s">
        <v>138</v>
      </c>
      <c r="D46" s="42">
        <v>8</v>
      </c>
      <c r="E46" s="42" t="s">
        <v>13</v>
      </c>
      <c r="F46" s="18" t="s">
        <v>13</v>
      </c>
      <c r="G46" s="43">
        <v>2</v>
      </c>
      <c r="H46" s="11">
        <v>1</v>
      </c>
      <c r="I46" s="20">
        <f t="shared" si="2"/>
        <v>2</v>
      </c>
      <c r="J46" s="10">
        <v>1</v>
      </c>
      <c r="K46" s="20" t="s">
        <v>13</v>
      </c>
      <c r="L46" s="42">
        <v>16225.57</v>
      </c>
      <c r="M46" s="43">
        <v>2479</v>
      </c>
      <c r="N46" s="21">
        <v>45716</v>
      </c>
      <c r="O46" s="22" t="s">
        <v>25</v>
      </c>
    </row>
    <row r="47" spans="1:15" ht="24.75" customHeight="1" x14ac:dyDescent="0.2">
      <c r="A47" s="27" t="s">
        <v>20</v>
      </c>
      <c r="B47" s="56" t="s">
        <v>20</v>
      </c>
      <c r="C47" s="29" t="s">
        <v>185</v>
      </c>
      <c r="D47" s="30">
        <f>SUBTOTAL(109,Table1324567891011121314[Pajamos 
(GBO)])</f>
        <v>212754.38000000009</v>
      </c>
      <c r="E47" s="30" t="s">
        <v>160</v>
      </c>
      <c r="F47" s="45">
        <f t="shared" ref="F47" si="3">(D47-E47)/E47</f>
        <v>0.54641609547968872</v>
      </c>
      <c r="G47" s="47">
        <f>SUBTOTAL(109,Table1324567891011121314[Žiūrovų sk. 
(ADM)])</f>
        <v>30972</v>
      </c>
      <c r="H47" s="27"/>
      <c r="I47" s="27"/>
      <c r="J47" s="27"/>
      <c r="K47" s="59"/>
      <c r="L47" s="49"/>
      <c r="M47" s="50" t="s">
        <v>20</v>
      </c>
      <c r="N47" s="52"/>
      <c r="O47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FD58-519B-4E15-B187-E6278BF4EC4A}">
  <sheetPr>
    <pageSetUpPr fitToPage="1"/>
  </sheetPr>
  <dimension ref="A1:XFC27"/>
  <sheetViews>
    <sheetView topLeftCell="A3" zoomScale="60" zoomScaleNormal="60" workbookViewId="0">
      <selection activeCell="N11" sqref="N1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11">
        <v>1</v>
      </c>
      <c r="C3" s="53" t="s">
        <v>86</v>
      </c>
      <c r="D3" s="8">
        <v>50838.38</v>
      </c>
      <c r="E3" s="8">
        <v>74965.84</v>
      </c>
      <c r="F3" s="9">
        <f>(D3-E3)/E3</f>
        <v>-0.32184605681734507</v>
      </c>
      <c r="G3" s="10">
        <v>5978</v>
      </c>
      <c r="H3" s="11">
        <v>127</v>
      </c>
      <c r="I3" s="11">
        <f>G3/H3</f>
        <v>47.070866141732282</v>
      </c>
      <c r="J3" s="7">
        <v>15</v>
      </c>
      <c r="K3" s="11">
        <v>9</v>
      </c>
      <c r="L3" s="8">
        <v>2873323.57</v>
      </c>
      <c r="M3" s="10">
        <v>372213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11" t="s">
        <v>53</v>
      </c>
      <c r="C4" s="53" t="s">
        <v>157</v>
      </c>
      <c r="D4" s="8">
        <v>16251.93</v>
      </c>
      <c r="E4" s="8" t="s">
        <v>13</v>
      </c>
      <c r="F4" s="9" t="s">
        <v>13</v>
      </c>
      <c r="G4" s="10">
        <v>2511</v>
      </c>
      <c r="H4" s="11">
        <v>106</v>
      </c>
      <c r="I4" s="11">
        <f>G4/H4</f>
        <v>23.688679245283019</v>
      </c>
      <c r="J4" s="7">
        <v>17</v>
      </c>
      <c r="K4" s="11">
        <v>1</v>
      </c>
      <c r="L4" s="8">
        <v>17029.759999999998</v>
      </c>
      <c r="M4" s="10">
        <v>2620</v>
      </c>
      <c r="N4" s="12">
        <v>45737</v>
      </c>
      <c r="O4" s="13" t="s">
        <v>19</v>
      </c>
    </row>
    <row r="5" spans="1:15" s="2" customFormat="1" ht="24.95" customHeight="1" x14ac:dyDescent="0.2">
      <c r="A5" s="7">
        <v>3</v>
      </c>
      <c r="B5" s="11">
        <v>2</v>
      </c>
      <c r="C5" s="53" t="s">
        <v>144</v>
      </c>
      <c r="D5" s="8">
        <v>13648.38</v>
      </c>
      <c r="E5" s="8">
        <v>24105.32</v>
      </c>
      <c r="F5" s="9">
        <f>(D5-E5)/E5</f>
        <v>-0.43380216483332312</v>
      </c>
      <c r="G5" s="10">
        <v>1616</v>
      </c>
      <c r="H5" s="11">
        <v>63</v>
      </c>
      <c r="I5" s="11">
        <f>G5/H5</f>
        <v>25.650793650793652</v>
      </c>
      <c r="J5" s="7">
        <v>9</v>
      </c>
      <c r="K5" s="11">
        <v>3</v>
      </c>
      <c r="L5" s="8">
        <v>97507.69</v>
      </c>
      <c r="M5" s="10">
        <v>12641</v>
      </c>
      <c r="N5" s="12">
        <v>45723</v>
      </c>
      <c r="O5" s="13" t="s">
        <v>14</v>
      </c>
    </row>
    <row r="6" spans="1:15" s="2" customFormat="1" ht="24.95" customHeight="1" x14ac:dyDescent="0.2">
      <c r="A6" s="7">
        <v>4</v>
      </c>
      <c r="B6" s="11">
        <v>5</v>
      </c>
      <c r="C6" s="53" t="s">
        <v>79</v>
      </c>
      <c r="D6" s="8">
        <v>9287.0300000000007</v>
      </c>
      <c r="E6" s="8">
        <v>11745</v>
      </c>
      <c r="F6" s="9">
        <f>(D6-E6)/E6</f>
        <v>-0.20927799063431241</v>
      </c>
      <c r="G6" s="10">
        <v>1697</v>
      </c>
      <c r="H6" s="11">
        <v>45</v>
      </c>
      <c r="I6" s="11">
        <f>G6/H6</f>
        <v>37.711111111111109</v>
      </c>
      <c r="J6" s="7">
        <v>10</v>
      </c>
      <c r="K6" s="11">
        <v>9</v>
      </c>
      <c r="L6" s="8">
        <v>375259.93</v>
      </c>
      <c r="M6" s="10">
        <v>65480</v>
      </c>
      <c r="N6" s="12">
        <v>45681</v>
      </c>
      <c r="O6" s="7" t="s">
        <v>80</v>
      </c>
    </row>
    <row r="7" spans="1:15" s="2" customFormat="1" ht="24.95" customHeight="1" x14ac:dyDescent="0.2">
      <c r="A7" s="7">
        <v>5</v>
      </c>
      <c r="B7" s="11" t="s">
        <v>53</v>
      </c>
      <c r="C7" s="53" t="s">
        <v>156</v>
      </c>
      <c r="D7" s="8">
        <v>8207.94</v>
      </c>
      <c r="E7" s="8" t="s">
        <v>13</v>
      </c>
      <c r="F7" s="9" t="s">
        <v>13</v>
      </c>
      <c r="G7" s="10">
        <v>1094</v>
      </c>
      <c r="H7" s="11">
        <v>65</v>
      </c>
      <c r="I7" s="11">
        <f>G7/H7</f>
        <v>16.830769230769231</v>
      </c>
      <c r="J7" s="7">
        <v>14</v>
      </c>
      <c r="K7" s="11">
        <v>1</v>
      </c>
      <c r="L7" s="8">
        <v>8886.51</v>
      </c>
      <c r="M7" s="10">
        <v>1205</v>
      </c>
      <c r="N7" s="12">
        <v>45737</v>
      </c>
      <c r="O7" s="13" t="s">
        <v>25</v>
      </c>
    </row>
    <row r="8" spans="1:15" s="2" customFormat="1" ht="24.95" customHeight="1" x14ac:dyDescent="0.2">
      <c r="A8" s="7">
        <v>6</v>
      </c>
      <c r="B8" s="11">
        <v>3</v>
      </c>
      <c r="C8" s="53" t="s">
        <v>142</v>
      </c>
      <c r="D8" s="8">
        <v>8111</v>
      </c>
      <c r="E8" s="8">
        <v>13504</v>
      </c>
      <c r="F8" s="9">
        <f t="shared" ref="F8:F18" si="0">(D8-E8)/E8</f>
        <v>-0.39936315165876779</v>
      </c>
      <c r="G8" s="10">
        <v>1358</v>
      </c>
      <c r="H8" s="9" t="s">
        <v>13</v>
      </c>
      <c r="I8" s="9" t="s">
        <v>13</v>
      </c>
      <c r="J8" s="7">
        <v>11</v>
      </c>
      <c r="K8" s="11">
        <v>3</v>
      </c>
      <c r="L8" s="8">
        <v>40890</v>
      </c>
      <c r="M8" s="10">
        <v>7229</v>
      </c>
      <c r="N8" s="12">
        <v>45723</v>
      </c>
      <c r="O8" s="13" t="s">
        <v>16</v>
      </c>
    </row>
    <row r="9" spans="1:15" s="2" customFormat="1" ht="24.95" customHeight="1" x14ac:dyDescent="0.2">
      <c r="A9" s="7">
        <v>7</v>
      </c>
      <c r="B9" s="11">
        <v>6</v>
      </c>
      <c r="C9" s="53" t="s">
        <v>119</v>
      </c>
      <c r="D9" s="8">
        <v>6604.21</v>
      </c>
      <c r="E9" s="8">
        <v>10596.08</v>
      </c>
      <c r="F9" s="9">
        <f t="shared" si="0"/>
        <v>-0.37673082875931474</v>
      </c>
      <c r="G9" s="10">
        <v>1224</v>
      </c>
      <c r="H9" s="11">
        <v>44</v>
      </c>
      <c r="I9" s="11">
        <f>G9/H9</f>
        <v>27.818181818181817</v>
      </c>
      <c r="J9" s="11">
        <v>11</v>
      </c>
      <c r="K9" s="11">
        <v>5</v>
      </c>
      <c r="L9" s="8">
        <v>76779.180000000008</v>
      </c>
      <c r="M9" s="10">
        <v>14564</v>
      </c>
      <c r="N9" s="12">
        <v>45709</v>
      </c>
      <c r="O9" s="13" t="s">
        <v>17</v>
      </c>
    </row>
    <row r="10" spans="1:15" s="2" customFormat="1" ht="24.95" customHeight="1" x14ac:dyDescent="0.2">
      <c r="A10" s="7">
        <v>8</v>
      </c>
      <c r="B10" s="11">
        <v>7</v>
      </c>
      <c r="C10" s="53" t="s">
        <v>151</v>
      </c>
      <c r="D10" s="54">
        <v>4665.24</v>
      </c>
      <c r="E10" s="54">
        <v>8347.98</v>
      </c>
      <c r="F10" s="9">
        <f t="shared" si="0"/>
        <v>-0.4411534287336577</v>
      </c>
      <c r="G10" s="55">
        <v>583</v>
      </c>
      <c r="H10" s="11">
        <v>27</v>
      </c>
      <c r="I10" s="11">
        <f>G10/H10</f>
        <v>21.592592592592592</v>
      </c>
      <c r="J10" s="10">
        <v>10</v>
      </c>
      <c r="K10" s="11">
        <v>2</v>
      </c>
      <c r="L10" s="54">
        <v>16341.66</v>
      </c>
      <c r="M10" s="55">
        <v>2195</v>
      </c>
      <c r="N10" s="12">
        <v>45730</v>
      </c>
      <c r="O10" s="13" t="s">
        <v>15</v>
      </c>
    </row>
    <row r="11" spans="1:15" s="2" customFormat="1" ht="24.95" customHeight="1" x14ac:dyDescent="0.2">
      <c r="A11" s="7">
        <v>9</v>
      </c>
      <c r="B11" s="11">
        <v>4</v>
      </c>
      <c r="C11" s="53" t="s">
        <v>107</v>
      </c>
      <c r="D11" s="8">
        <v>4464.2999999999993</v>
      </c>
      <c r="E11" s="8">
        <v>12892.070000000002</v>
      </c>
      <c r="F11" s="9">
        <f t="shared" si="0"/>
        <v>-0.65371736268884684</v>
      </c>
      <c r="G11" s="10">
        <v>604</v>
      </c>
      <c r="H11" s="9" t="s">
        <v>13</v>
      </c>
      <c r="I11" s="9" t="s">
        <v>13</v>
      </c>
      <c r="J11" s="7">
        <v>10</v>
      </c>
      <c r="K11" s="11">
        <v>6</v>
      </c>
      <c r="L11" s="8">
        <v>460840.7525</v>
      </c>
      <c r="M11" s="10">
        <v>64241</v>
      </c>
      <c r="N11" s="12">
        <v>45336</v>
      </c>
      <c r="O11" s="13" t="s">
        <v>108</v>
      </c>
    </row>
    <row r="12" spans="1:15" s="2" customFormat="1" ht="24.95" customHeight="1" x14ac:dyDescent="0.2">
      <c r="A12" s="7">
        <v>10</v>
      </c>
      <c r="B12" s="11">
        <v>10</v>
      </c>
      <c r="C12" s="53" t="s">
        <v>93</v>
      </c>
      <c r="D12" s="8">
        <v>2863.56</v>
      </c>
      <c r="E12" s="8">
        <v>6093.42</v>
      </c>
      <c r="F12" s="9">
        <f t="shared" si="0"/>
        <v>-0.53005701231820557</v>
      </c>
      <c r="G12" s="10">
        <v>376</v>
      </c>
      <c r="H12" s="11">
        <v>16</v>
      </c>
      <c r="I12" s="11">
        <f t="shared" ref="I12:I26" si="1">G12/H12</f>
        <v>23.5</v>
      </c>
      <c r="J12" s="7">
        <v>4</v>
      </c>
      <c r="K12" s="11">
        <v>8</v>
      </c>
      <c r="L12" s="8">
        <v>176736.65</v>
      </c>
      <c r="M12" s="10">
        <v>26455</v>
      </c>
      <c r="N12" s="12">
        <v>45688</v>
      </c>
      <c r="O12" s="13" t="s">
        <v>15</v>
      </c>
    </row>
    <row r="13" spans="1:15" s="2" customFormat="1" ht="24.95" customHeight="1" x14ac:dyDescent="0.2">
      <c r="A13" s="7">
        <v>11</v>
      </c>
      <c r="B13" s="11">
        <v>8</v>
      </c>
      <c r="C13" s="53" t="s">
        <v>116</v>
      </c>
      <c r="D13" s="8">
        <v>2829.4</v>
      </c>
      <c r="E13" s="8">
        <v>7605.5</v>
      </c>
      <c r="F13" s="9">
        <f t="shared" si="0"/>
        <v>-0.62797975149562824</v>
      </c>
      <c r="G13" s="10">
        <v>352</v>
      </c>
      <c r="H13" s="11">
        <v>21</v>
      </c>
      <c r="I13" s="11">
        <f t="shared" si="1"/>
        <v>16.761904761904763</v>
      </c>
      <c r="J13" s="7">
        <v>5</v>
      </c>
      <c r="K13" s="11">
        <v>6</v>
      </c>
      <c r="L13" s="8">
        <v>229328.04</v>
      </c>
      <c r="M13" s="10">
        <v>31179</v>
      </c>
      <c r="N13" s="12">
        <v>45702</v>
      </c>
      <c r="O13" s="13" t="s">
        <v>32</v>
      </c>
    </row>
    <row r="14" spans="1:15" s="2" customFormat="1" ht="24.95" customHeight="1" x14ac:dyDescent="0.2">
      <c r="A14" s="7">
        <v>12</v>
      </c>
      <c r="B14" s="11">
        <v>12</v>
      </c>
      <c r="C14" s="14" t="s">
        <v>26</v>
      </c>
      <c r="D14" s="54">
        <v>2726.57</v>
      </c>
      <c r="E14" s="54">
        <v>3283.73</v>
      </c>
      <c r="F14" s="9">
        <f t="shared" si="0"/>
        <v>-0.16967290246153</v>
      </c>
      <c r="G14" s="55">
        <v>452</v>
      </c>
      <c r="H14" s="11">
        <v>12</v>
      </c>
      <c r="I14" s="11">
        <f t="shared" si="1"/>
        <v>37.666666666666664</v>
      </c>
      <c r="J14" s="10">
        <v>4</v>
      </c>
      <c r="K14" s="11">
        <v>17</v>
      </c>
      <c r="L14" s="54">
        <v>1125595.24</v>
      </c>
      <c r="M14" s="55">
        <v>183923</v>
      </c>
      <c r="N14" s="12">
        <v>45625</v>
      </c>
      <c r="O14" s="13" t="s">
        <v>19</v>
      </c>
    </row>
    <row r="15" spans="1:15" s="2" customFormat="1" ht="24.95" customHeight="1" x14ac:dyDescent="0.2">
      <c r="A15" s="7">
        <v>13</v>
      </c>
      <c r="B15" s="11">
        <v>11</v>
      </c>
      <c r="C15" s="14" t="s">
        <v>24</v>
      </c>
      <c r="D15" s="8">
        <v>2712.45</v>
      </c>
      <c r="E15" s="8">
        <v>4259.71</v>
      </c>
      <c r="F15" s="9">
        <f t="shared" si="0"/>
        <v>-0.36323129978331864</v>
      </c>
      <c r="G15" s="10">
        <v>484</v>
      </c>
      <c r="H15" s="11">
        <v>18</v>
      </c>
      <c r="I15" s="11">
        <f t="shared" si="1"/>
        <v>26.888888888888889</v>
      </c>
      <c r="J15" s="7">
        <v>5</v>
      </c>
      <c r="K15" s="11">
        <v>13</v>
      </c>
      <c r="L15" s="8">
        <v>723676.57</v>
      </c>
      <c r="M15" s="10">
        <v>122244</v>
      </c>
      <c r="N15" s="12">
        <v>45653</v>
      </c>
      <c r="O15" s="13" t="s">
        <v>25</v>
      </c>
    </row>
    <row r="16" spans="1:15" s="23" customFormat="1" ht="24.95" customHeight="1" x14ac:dyDescent="0.2">
      <c r="A16" s="7">
        <v>14</v>
      </c>
      <c r="B16" s="11">
        <v>9</v>
      </c>
      <c r="C16" s="53" t="s">
        <v>152</v>
      </c>
      <c r="D16" s="54">
        <v>1795.43</v>
      </c>
      <c r="E16" s="54">
        <v>7380.14</v>
      </c>
      <c r="F16" s="9">
        <f t="shared" si="0"/>
        <v>-0.75672141720888764</v>
      </c>
      <c r="G16" s="55">
        <v>232</v>
      </c>
      <c r="H16" s="11">
        <v>18</v>
      </c>
      <c r="I16" s="11">
        <f t="shared" si="1"/>
        <v>12.888888888888889</v>
      </c>
      <c r="J16" s="10">
        <v>6</v>
      </c>
      <c r="K16" s="11">
        <v>2</v>
      </c>
      <c r="L16" s="54">
        <v>12095.83</v>
      </c>
      <c r="M16" s="55">
        <v>1618</v>
      </c>
      <c r="N16" s="12">
        <v>45730</v>
      </c>
      <c r="O16" s="13" t="s">
        <v>32</v>
      </c>
    </row>
    <row r="17" spans="1:15" s="2" customFormat="1" ht="24.95" customHeight="1" x14ac:dyDescent="0.2">
      <c r="A17" s="7">
        <v>15</v>
      </c>
      <c r="B17" s="11">
        <v>15</v>
      </c>
      <c r="C17" s="53" t="s">
        <v>115</v>
      </c>
      <c r="D17" s="8">
        <v>646.59</v>
      </c>
      <c r="E17" s="8">
        <v>1308.5999999999999</v>
      </c>
      <c r="F17" s="9">
        <f t="shared" si="0"/>
        <v>-0.50589179275561658</v>
      </c>
      <c r="G17" s="10">
        <v>89</v>
      </c>
      <c r="H17" s="11">
        <v>3</v>
      </c>
      <c r="I17" s="11">
        <f t="shared" si="1"/>
        <v>29.666666666666668</v>
      </c>
      <c r="J17" s="7">
        <v>1</v>
      </c>
      <c r="K17" s="11">
        <v>6</v>
      </c>
      <c r="L17" s="8">
        <v>114624.55</v>
      </c>
      <c r="M17" s="10">
        <v>16981</v>
      </c>
      <c r="N17" s="12">
        <v>45702</v>
      </c>
      <c r="O17" s="13" t="s">
        <v>19</v>
      </c>
    </row>
    <row r="18" spans="1:15" s="2" customFormat="1" ht="24.95" customHeight="1" x14ac:dyDescent="0.2">
      <c r="A18" s="7">
        <v>16</v>
      </c>
      <c r="B18" s="11">
        <v>13</v>
      </c>
      <c r="C18" s="53" t="s">
        <v>123</v>
      </c>
      <c r="D18" s="8">
        <v>476.84</v>
      </c>
      <c r="E18" s="8">
        <v>2108.61</v>
      </c>
      <c r="F18" s="9">
        <f t="shared" si="0"/>
        <v>-0.7738605052617602</v>
      </c>
      <c r="G18" s="10">
        <v>88</v>
      </c>
      <c r="H18" s="11">
        <v>7</v>
      </c>
      <c r="I18" s="11">
        <f t="shared" si="1"/>
        <v>12.571428571428571</v>
      </c>
      <c r="J18" s="11">
        <v>4</v>
      </c>
      <c r="K18" s="11">
        <v>4</v>
      </c>
      <c r="L18" s="8">
        <v>24703.94</v>
      </c>
      <c r="M18" s="10">
        <v>4460</v>
      </c>
      <c r="N18" s="12">
        <v>45716</v>
      </c>
      <c r="O18" s="13" t="s">
        <v>15</v>
      </c>
    </row>
    <row r="19" spans="1:15" s="2" customFormat="1" ht="24.95" customHeight="1" x14ac:dyDescent="0.2">
      <c r="A19" s="7">
        <v>17</v>
      </c>
      <c r="B19" s="8" t="s">
        <v>13</v>
      </c>
      <c r="C19" s="53" t="s">
        <v>155</v>
      </c>
      <c r="D19" s="8">
        <v>386.13</v>
      </c>
      <c r="E19" s="8" t="s">
        <v>13</v>
      </c>
      <c r="F19" s="9" t="s">
        <v>13</v>
      </c>
      <c r="G19" s="10">
        <v>105</v>
      </c>
      <c r="H19" s="11">
        <v>2</v>
      </c>
      <c r="I19" s="11">
        <f t="shared" si="1"/>
        <v>52.5</v>
      </c>
      <c r="J19" s="7">
        <v>1</v>
      </c>
      <c r="K19" s="11" t="s">
        <v>13</v>
      </c>
      <c r="L19" s="8">
        <v>26664.18</v>
      </c>
      <c r="M19" s="10">
        <v>4587</v>
      </c>
      <c r="N19" s="12">
        <v>45359</v>
      </c>
      <c r="O19" s="13" t="s">
        <v>88</v>
      </c>
    </row>
    <row r="20" spans="1:15" s="2" customFormat="1" ht="24.95" customHeight="1" x14ac:dyDescent="0.2">
      <c r="A20" s="7">
        <v>18</v>
      </c>
      <c r="B20" s="11">
        <v>16</v>
      </c>
      <c r="C20" s="53" t="s">
        <v>121</v>
      </c>
      <c r="D20" s="8">
        <v>305.10000000000002</v>
      </c>
      <c r="E20" s="8">
        <v>1026.5999999999999</v>
      </c>
      <c r="F20" s="9">
        <f>(D20-E20)/E20</f>
        <v>-0.70280537697253065</v>
      </c>
      <c r="G20" s="10">
        <v>38</v>
      </c>
      <c r="H20" s="11">
        <v>3</v>
      </c>
      <c r="I20" s="11">
        <f t="shared" si="1"/>
        <v>12.666666666666666</v>
      </c>
      <c r="J20" s="11">
        <v>1</v>
      </c>
      <c r="K20" s="11">
        <v>5</v>
      </c>
      <c r="L20" s="8">
        <v>41479.79</v>
      </c>
      <c r="M20" s="10">
        <v>6211</v>
      </c>
      <c r="N20" s="12" t="s">
        <v>120</v>
      </c>
      <c r="O20" s="13" t="s">
        <v>15</v>
      </c>
    </row>
    <row r="21" spans="1:15" s="23" customFormat="1" ht="24.95" customHeight="1" x14ac:dyDescent="0.2">
      <c r="A21" s="7">
        <v>19</v>
      </c>
      <c r="B21" s="8" t="s">
        <v>13</v>
      </c>
      <c r="C21" s="53" t="s">
        <v>91</v>
      </c>
      <c r="D21" s="8">
        <v>225</v>
      </c>
      <c r="E21" s="8" t="s">
        <v>13</v>
      </c>
      <c r="F21" s="9" t="s">
        <v>13</v>
      </c>
      <c r="G21" s="10">
        <v>95</v>
      </c>
      <c r="H21" s="11">
        <v>1</v>
      </c>
      <c r="I21" s="11">
        <f t="shared" si="1"/>
        <v>95</v>
      </c>
      <c r="J21" s="7">
        <v>1</v>
      </c>
      <c r="K21" s="11" t="s">
        <v>13</v>
      </c>
      <c r="L21" s="8">
        <v>10780.08</v>
      </c>
      <c r="M21" s="10">
        <v>1857</v>
      </c>
      <c r="N21" s="12">
        <v>45688</v>
      </c>
      <c r="O21" s="13" t="s">
        <v>48</v>
      </c>
    </row>
    <row r="22" spans="1:15" s="23" customFormat="1" ht="24.95" customHeight="1" x14ac:dyDescent="0.2">
      <c r="A22" s="7">
        <v>20</v>
      </c>
      <c r="B22" s="11">
        <v>18</v>
      </c>
      <c r="C22" s="53" t="s">
        <v>114</v>
      </c>
      <c r="D22" s="8">
        <v>188.2</v>
      </c>
      <c r="E22" s="8">
        <v>469.3</v>
      </c>
      <c r="F22" s="9">
        <f>(D22-E22)/E22</f>
        <v>-0.59897720008523336</v>
      </c>
      <c r="G22" s="10">
        <v>37</v>
      </c>
      <c r="H22" s="11">
        <v>4</v>
      </c>
      <c r="I22" s="11">
        <f t="shared" si="1"/>
        <v>9.25</v>
      </c>
      <c r="J22" s="7">
        <v>2</v>
      </c>
      <c r="K22" s="11">
        <v>6</v>
      </c>
      <c r="L22" s="8">
        <v>74012.740000000005</v>
      </c>
      <c r="M22" s="10">
        <v>14047</v>
      </c>
      <c r="N22" s="12">
        <v>45702</v>
      </c>
      <c r="O22" s="13" t="s">
        <v>32</v>
      </c>
    </row>
    <row r="23" spans="1:15" s="23" customFormat="1" ht="24.95" customHeight="1" x14ac:dyDescent="0.2">
      <c r="A23" s="7">
        <v>21</v>
      </c>
      <c r="B23" s="11">
        <v>17</v>
      </c>
      <c r="C23" s="14" t="s">
        <v>27</v>
      </c>
      <c r="D23" s="8">
        <v>166.3</v>
      </c>
      <c r="E23" s="8">
        <v>582.03</v>
      </c>
      <c r="F23" s="9">
        <f>(D23-E23)/E23</f>
        <v>-0.71427589643145539</v>
      </c>
      <c r="G23" s="10">
        <v>27</v>
      </c>
      <c r="H23" s="11">
        <v>2</v>
      </c>
      <c r="I23" s="11">
        <f t="shared" si="1"/>
        <v>13.5</v>
      </c>
      <c r="J23" s="7">
        <v>1</v>
      </c>
      <c r="K23" s="11">
        <v>14</v>
      </c>
      <c r="L23" s="8">
        <v>352764.32</v>
      </c>
      <c r="M23" s="10">
        <v>56834</v>
      </c>
      <c r="N23" s="12">
        <v>45646</v>
      </c>
      <c r="O23" s="13" t="s">
        <v>19</v>
      </c>
    </row>
    <row r="24" spans="1:15" s="2" customFormat="1" ht="24.95" customHeight="1" x14ac:dyDescent="0.2">
      <c r="A24" s="7">
        <v>22</v>
      </c>
      <c r="B24" s="11">
        <v>22</v>
      </c>
      <c r="C24" s="53" t="s">
        <v>92</v>
      </c>
      <c r="D24" s="54">
        <v>105</v>
      </c>
      <c r="E24" s="54">
        <v>85</v>
      </c>
      <c r="F24" s="9">
        <f>(D24-E24)/E24</f>
        <v>0.23529411764705882</v>
      </c>
      <c r="G24" s="55">
        <v>21</v>
      </c>
      <c r="H24" s="11">
        <v>2</v>
      </c>
      <c r="I24" s="11">
        <f t="shared" si="1"/>
        <v>10.5</v>
      </c>
      <c r="J24" s="10">
        <v>1</v>
      </c>
      <c r="K24" s="11" t="s">
        <v>13</v>
      </c>
      <c r="L24" s="54">
        <v>57774.420000000006</v>
      </c>
      <c r="M24" s="55">
        <v>10867</v>
      </c>
      <c r="N24" s="12">
        <v>45688</v>
      </c>
      <c r="O24" s="13" t="s">
        <v>17</v>
      </c>
    </row>
    <row r="25" spans="1:15" s="2" customFormat="1" ht="24.95" customHeight="1" x14ac:dyDescent="0.2">
      <c r="A25" s="7">
        <v>23</v>
      </c>
      <c r="B25" s="11">
        <v>20</v>
      </c>
      <c r="C25" s="53" t="s">
        <v>125</v>
      </c>
      <c r="D25" s="54">
        <v>38.15</v>
      </c>
      <c r="E25" s="54">
        <v>196.2</v>
      </c>
      <c r="F25" s="9">
        <f>(D25-E25)/E25</f>
        <v>-0.80555555555555547</v>
      </c>
      <c r="G25" s="55">
        <v>7</v>
      </c>
      <c r="H25" s="11">
        <v>1</v>
      </c>
      <c r="I25" s="11">
        <f t="shared" si="1"/>
        <v>7</v>
      </c>
      <c r="J25" s="10">
        <v>1</v>
      </c>
      <c r="K25" s="11" t="s">
        <v>13</v>
      </c>
      <c r="L25" s="54">
        <v>289426.61</v>
      </c>
      <c r="M25" s="55">
        <v>52949</v>
      </c>
      <c r="N25" s="12">
        <v>45562</v>
      </c>
      <c r="O25" s="13" t="s">
        <v>15</v>
      </c>
    </row>
    <row r="26" spans="1:15" s="2" customFormat="1" ht="24.95" customHeight="1" x14ac:dyDescent="0.2">
      <c r="A26" s="7">
        <v>24</v>
      </c>
      <c r="B26" s="8" t="s">
        <v>13</v>
      </c>
      <c r="C26" s="53" t="s">
        <v>132</v>
      </c>
      <c r="D26" s="8">
        <v>36</v>
      </c>
      <c r="E26" s="8" t="s">
        <v>13</v>
      </c>
      <c r="F26" s="9" t="s">
        <v>13</v>
      </c>
      <c r="G26" s="10">
        <v>9</v>
      </c>
      <c r="H26" s="11">
        <v>1</v>
      </c>
      <c r="I26" s="11">
        <f t="shared" si="1"/>
        <v>9</v>
      </c>
      <c r="J26" s="7">
        <v>1</v>
      </c>
      <c r="K26" s="11" t="s">
        <v>13</v>
      </c>
      <c r="L26" s="8">
        <v>11534.05</v>
      </c>
      <c r="M26" s="10">
        <v>1777</v>
      </c>
      <c r="N26" s="12" t="s">
        <v>120</v>
      </c>
      <c r="O26" s="13" t="s">
        <v>110</v>
      </c>
    </row>
    <row r="27" spans="1:15" ht="24.75" customHeight="1" x14ac:dyDescent="0.2">
      <c r="A27" s="27" t="s">
        <v>20</v>
      </c>
      <c r="B27" s="56" t="s">
        <v>20</v>
      </c>
      <c r="C27" s="29" t="s">
        <v>158</v>
      </c>
      <c r="D27" s="30">
        <f>SUBTOTAL(109,Table13245678910111213[Pajamos 
(GBO)])</f>
        <v>137579.13</v>
      </c>
      <c r="E27" s="30" t="s">
        <v>150</v>
      </c>
      <c r="F27" s="45">
        <f t="shared" ref="F27" si="2">(D27-E27)/E27</f>
        <v>-0.27909406734366649</v>
      </c>
      <c r="G27" s="47">
        <f>SUBTOTAL(109,Table13245678910111213[Žiūrovų sk. 
(ADM)])</f>
        <v>19077</v>
      </c>
      <c r="H27" s="27"/>
      <c r="I27" s="27"/>
      <c r="J27" s="27"/>
      <c r="K27" s="59"/>
      <c r="L27" s="49"/>
      <c r="M27" s="50" t="s">
        <v>20</v>
      </c>
      <c r="N27" s="52"/>
      <c r="O27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106D-57F9-4CC0-BDC3-62826116B4CA}">
  <sheetPr>
    <pageSetUpPr fitToPage="1"/>
  </sheetPr>
  <dimension ref="A1:XFC25"/>
  <sheetViews>
    <sheetView zoomScale="60" zoomScaleNormal="60" workbookViewId="0">
      <selection activeCell="N10" sqref="N1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16" t="s">
        <v>86</v>
      </c>
      <c r="D3" s="17">
        <v>74965.84</v>
      </c>
      <c r="E3" s="17">
        <v>68260.42</v>
      </c>
      <c r="F3" s="18">
        <f t="shared" ref="F3:F8" si="0">(D3-E3)/E3</f>
        <v>9.8232914476646907E-2</v>
      </c>
      <c r="G3" s="19">
        <v>8482</v>
      </c>
      <c r="H3" s="20">
        <v>139</v>
      </c>
      <c r="I3" s="20">
        <f>G3/H3</f>
        <v>61.021582733812949</v>
      </c>
      <c r="J3" s="15">
        <v>16</v>
      </c>
      <c r="K3" s="20">
        <v>8</v>
      </c>
      <c r="L3" s="17">
        <v>2794567.33</v>
      </c>
      <c r="M3" s="19">
        <v>362521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15">
        <v>2</v>
      </c>
      <c r="C4" s="16" t="s">
        <v>144</v>
      </c>
      <c r="D4" s="17">
        <v>24105.32</v>
      </c>
      <c r="E4" s="17">
        <v>28424.880000000001</v>
      </c>
      <c r="F4" s="18">
        <f t="shared" si="0"/>
        <v>-0.15196405402590973</v>
      </c>
      <c r="G4" s="19">
        <v>2843</v>
      </c>
      <c r="H4" s="20">
        <v>70</v>
      </c>
      <c r="I4" s="20">
        <f>G4/H4</f>
        <v>40.614285714285714</v>
      </c>
      <c r="J4" s="15">
        <v>9</v>
      </c>
      <c r="K4" s="20">
        <v>2</v>
      </c>
      <c r="L4" s="17">
        <v>75746.22</v>
      </c>
      <c r="M4" s="19">
        <v>9756</v>
      </c>
      <c r="N4" s="21">
        <v>45723</v>
      </c>
      <c r="O4" s="22" t="s">
        <v>14</v>
      </c>
    </row>
    <row r="5" spans="1:15" s="23" customFormat="1" ht="24.95" customHeight="1" x14ac:dyDescent="0.2">
      <c r="A5" s="15">
        <v>3</v>
      </c>
      <c r="B5" s="15">
        <v>5</v>
      </c>
      <c r="C5" s="16" t="s">
        <v>142</v>
      </c>
      <c r="D5" s="17">
        <v>13504</v>
      </c>
      <c r="E5" s="17">
        <v>10356</v>
      </c>
      <c r="F5" s="18">
        <f t="shared" si="0"/>
        <v>0.30397837002703748</v>
      </c>
      <c r="G5" s="19">
        <v>2270</v>
      </c>
      <c r="H5" s="18" t="s">
        <v>13</v>
      </c>
      <c r="I5" s="18" t="s">
        <v>13</v>
      </c>
      <c r="J5" s="15">
        <v>12</v>
      </c>
      <c r="K5" s="20">
        <v>2</v>
      </c>
      <c r="L5" s="17">
        <v>30134</v>
      </c>
      <c r="M5" s="19">
        <v>5243</v>
      </c>
      <c r="N5" s="21">
        <v>45723</v>
      </c>
      <c r="O5" s="22" t="s">
        <v>16</v>
      </c>
    </row>
    <row r="6" spans="1:15" s="23" customFormat="1" ht="24.95" customHeight="1" x14ac:dyDescent="0.2">
      <c r="A6" s="15">
        <v>4</v>
      </c>
      <c r="B6" s="15">
        <v>3</v>
      </c>
      <c r="C6" s="16" t="s">
        <v>107</v>
      </c>
      <c r="D6" s="17">
        <v>12892.070000000002</v>
      </c>
      <c r="E6" s="17">
        <v>18496.18</v>
      </c>
      <c r="F6" s="18">
        <f t="shared" si="0"/>
        <v>-0.30298742767425485</v>
      </c>
      <c r="G6" s="19">
        <v>1644</v>
      </c>
      <c r="H6" s="18" t="s">
        <v>13</v>
      </c>
      <c r="I6" s="18" t="s">
        <v>13</v>
      </c>
      <c r="J6" s="15">
        <v>10</v>
      </c>
      <c r="K6" s="20">
        <v>5</v>
      </c>
      <c r="L6" s="17">
        <v>451501.96250000002</v>
      </c>
      <c r="M6" s="19">
        <v>62829</v>
      </c>
      <c r="N6" s="21">
        <v>45336</v>
      </c>
      <c r="O6" s="22" t="s">
        <v>108</v>
      </c>
    </row>
    <row r="7" spans="1:15" s="23" customFormat="1" ht="24.95" customHeight="1" x14ac:dyDescent="0.2">
      <c r="A7" s="15">
        <v>5</v>
      </c>
      <c r="B7" s="15">
        <v>7</v>
      </c>
      <c r="C7" s="16" t="s">
        <v>79</v>
      </c>
      <c r="D7" s="17">
        <v>11745</v>
      </c>
      <c r="E7" s="17">
        <v>7582.33</v>
      </c>
      <c r="F7" s="18">
        <f t="shared" si="0"/>
        <v>0.54899615289759218</v>
      </c>
      <c r="G7" s="19">
        <v>1967</v>
      </c>
      <c r="H7" s="20">
        <v>49</v>
      </c>
      <c r="I7" s="20">
        <f t="shared" ref="I7:I24" si="1">G7/H7</f>
        <v>40.142857142857146</v>
      </c>
      <c r="J7" s="15">
        <v>9</v>
      </c>
      <c r="K7" s="20">
        <v>8</v>
      </c>
      <c r="L7" s="17">
        <v>364244.08</v>
      </c>
      <c r="M7" s="19">
        <v>63419</v>
      </c>
      <c r="N7" s="21">
        <v>45681</v>
      </c>
      <c r="O7" s="15" t="s">
        <v>80</v>
      </c>
    </row>
    <row r="8" spans="1:15" s="23" customFormat="1" ht="24.95" customHeight="1" x14ac:dyDescent="0.2">
      <c r="A8" s="15">
        <v>6</v>
      </c>
      <c r="B8" s="15">
        <v>9</v>
      </c>
      <c r="C8" s="16" t="s">
        <v>119</v>
      </c>
      <c r="D8" s="17">
        <v>10596.08</v>
      </c>
      <c r="E8" s="17">
        <v>5483.1</v>
      </c>
      <c r="F8" s="18">
        <f t="shared" si="0"/>
        <v>0.93249803943024911</v>
      </c>
      <c r="G8" s="19">
        <v>1907</v>
      </c>
      <c r="H8" s="20">
        <v>53</v>
      </c>
      <c r="I8" s="20">
        <f t="shared" si="1"/>
        <v>35.981132075471699</v>
      </c>
      <c r="J8" s="20">
        <v>13</v>
      </c>
      <c r="K8" s="20">
        <v>4</v>
      </c>
      <c r="L8" s="17">
        <v>68378.52</v>
      </c>
      <c r="M8" s="19">
        <v>12931</v>
      </c>
      <c r="N8" s="21">
        <v>45709</v>
      </c>
      <c r="O8" s="22" t="s">
        <v>17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151</v>
      </c>
      <c r="D9" s="42">
        <v>8347.98</v>
      </c>
      <c r="E9" s="18" t="s">
        <v>13</v>
      </c>
      <c r="F9" s="18" t="s">
        <v>13</v>
      </c>
      <c r="G9" s="43">
        <v>1089</v>
      </c>
      <c r="H9" s="11">
        <v>43</v>
      </c>
      <c r="I9" s="11">
        <f t="shared" si="1"/>
        <v>25.325581395348838</v>
      </c>
      <c r="J9" s="10">
        <v>12</v>
      </c>
      <c r="K9" s="11">
        <v>1</v>
      </c>
      <c r="L9" s="42">
        <v>8347.98</v>
      </c>
      <c r="M9" s="43">
        <v>1089</v>
      </c>
      <c r="N9" s="12">
        <v>45730</v>
      </c>
      <c r="O9" s="22" t="s">
        <v>15</v>
      </c>
    </row>
    <row r="10" spans="1:15" s="23" customFormat="1" ht="24.95" customHeight="1" x14ac:dyDescent="0.2">
      <c r="A10" s="15">
        <v>8</v>
      </c>
      <c r="B10" s="15">
        <v>4</v>
      </c>
      <c r="C10" s="16" t="s">
        <v>116</v>
      </c>
      <c r="D10" s="17">
        <v>7605.5</v>
      </c>
      <c r="E10" s="17">
        <v>11565.03</v>
      </c>
      <c r="F10" s="18">
        <f>(D10-E10)/E10</f>
        <v>-0.3423709233784954</v>
      </c>
      <c r="G10" s="19">
        <v>960</v>
      </c>
      <c r="H10" s="20">
        <v>35</v>
      </c>
      <c r="I10" s="20">
        <f t="shared" si="1"/>
        <v>27.428571428571427</v>
      </c>
      <c r="J10" s="15">
        <v>7</v>
      </c>
      <c r="K10" s="20">
        <v>5</v>
      </c>
      <c r="L10" s="17">
        <v>223872.37</v>
      </c>
      <c r="M10" s="19">
        <v>30428</v>
      </c>
      <c r="N10" s="21">
        <v>45702</v>
      </c>
      <c r="O10" s="22" t="s">
        <v>32</v>
      </c>
    </row>
    <row r="11" spans="1:15" s="23" customFormat="1" ht="24.95" customHeight="1" x14ac:dyDescent="0.2">
      <c r="A11" s="15">
        <v>9</v>
      </c>
      <c r="B11" s="20" t="s">
        <v>53</v>
      </c>
      <c r="C11" s="16" t="s">
        <v>152</v>
      </c>
      <c r="D11" s="42">
        <v>7380.14</v>
      </c>
      <c r="E11" s="18" t="s">
        <v>13</v>
      </c>
      <c r="F11" s="18" t="s">
        <v>13</v>
      </c>
      <c r="G11" s="43">
        <v>913</v>
      </c>
      <c r="H11" s="20">
        <v>41</v>
      </c>
      <c r="I11" s="20">
        <f t="shared" si="1"/>
        <v>22.26829268292683</v>
      </c>
      <c r="J11" s="19">
        <v>10</v>
      </c>
      <c r="K11" s="20">
        <v>1</v>
      </c>
      <c r="L11" s="42">
        <v>7380.14</v>
      </c>
      <c r="M11" s="43">
        <v>913</v>
      </c>
      <c r="N11" s="21">
        <v>45730</v>
      </c>
      <c r="O11" s="22" t="s">
        <v>32</v>
      </c>
    </row>
    <row r="12" spans="1:15" s="23" customFormat="1" ht="24.95" customHeight="1" x14ac:dyDescent="0.2">
      <c r="A12" s="15">
        <v>10</v>
      </c>
      <c r="B12" s="15">
        <v>6</v>
      </c>
      <c r="C12" s="16" t="s">
        <v>93</v>
      </c>
      <c r="D12" s="17">
        <v>6093.42</v>
      </c>
      <c r="E12" s="17">
        <v>8575.99</v>
      </c>
      <c r="F12" s="18">
        <f t="shared" ref="F12:F21" si="2">(D12-E12)/E12</f>
        <v>-0.28947911553068506</v>
      </c>
      <c r="G12" s="19">
        <v>768</v>
      </c>
      <c r="H12" s="20">
        <v>24</v>
      </c>
      <c r="I12" s="20">
        <f t="shared" si="1"/>
        <v>32</v>
      </c>
      <c r="J12" s="15">
        <v>6</v>
      </c>
      <c r="K12" s="20">
        <v>7</v>
      </c>
      <c r="L12" s="17">
        <v>172103.74</v>
      </c>
      <c r="M12" s="19">
        <v>25787</v>
      </c>
      <c r="N12" s="21">
        <v>45688</v>
      </c>
      <c r="O12" s="22" t="s">
        <v>15</v>
      </c>
    </row>
    <row r="13" spans="1:15" s="23" customFormat="1" ht="24.95" customHeight="1" x14ac:dyDescent="0.2">
      <c r="A13" s="15">
        <v>11</v>
      </c>
      <c r="B13" s="15">
        <v>11</v>
      </c>
      <c r="C13" s="24" t="s">
        <v>24</v>
      </c>
      <c r="D13" s="17">
        <v>4259.71</v>
      </c>
      <c r="E13" s="17">
        <v>3539.51</v>
      </c>
      <c r="F13" s="18">
        <f t="shared" si="2"/>
        <v>0.20347449223197556</v>
      </c>
      <c r="G13" s="19">
        <v>739</v>
      </c>
      <c r="H13" s="20">
        <v>16</v>
      </c>
      <c r="I13" s="20">
        <f t="shared" si="1"/>
        <v>46.1875</v>
      </c>
      <c r="J13" s="15">
        <v>8</v>
      </c>
      <c r="K13" s="20">
        <v>12</v>
      </c>
      <c r="L13" s="17">
        <v>720478.34</v>
      </c>
      <c r="M13" s="19">
        <v>121662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15">
        <v>15</v>
      </c>
      <c r="C14" s="24" t="s">
        <v>26</v>
      </c>
      <c r="D14" s="42">
        <v>3283.73</v>
      </c>
      <c r="E14" s="17">
        <v>2064.11</v>
      </c>
      <c r="F14" s="18">
        <f t="shared" si="2"/>
        <v>0.59086967264341528</v>
      </c>
      <c r="G14" s="43">
        <v>524</v>
      </c>
      <c r="H14" s="20">
        <v>10</v>
      </c>
      <c r="I14" s="20">
        <f t="shared" si="1"/>
        <v>52.4</v>
      </c>
      <c r="J14" s="19">
        <v>4</v>
      </c>
      <c r="K14" s="20">
        <v>16</v>
      </c>
      <c r="L14" s="42">
        <v>1122581.25</v>
      </c>
      <c r="M14" s="43">
        <v>183414</v>
      </c>
      <c r="N14" s="21">
        <v>45625</v>
      </c>
      <c r="O14" s="22" t="s">
        <v>19</v>
      </c>
    </row>
    <row r="15" spans="1:15" s="23" customFormat="1" ht="24.95" customHeight="1" x14ac:dyDescent="0.2">
      <c r="A15" s="15">
        <v>13</v>
      </c>
      <c r="B15" s="15">
        <v>13</v>
      </c>
      <c r="C15" s="16" t="s">
        <v>123</v>
      </c>
      <c r="D15" s="17">
        <v>2108.61</v>
      </c>
      <c r="E15" s="17">
        <v>3132.57</v>
      </c>
      <c r="F15" s="18">
        <f t="shared" si="2"/>
        <v>-0.32687537708654557</v>
      </c>
      <c r="G15" s="19">
        <v>373</v>
      </c>
      <c r="H15" s="20">
        <v>24</v>
      </c>
      <c r="I15" s="20">
        <f t="shared" si="1"/>
        <v>15.541666666666666</v>
      </c>
      <c r="J15" s="20">
        <v>6</v>
      </c>
      <c r="K15" s="20">
        <v>3</v>
      </c>
      <c r="L15" s="17">
        <v>24119.52</v>
      </c>
      <c r="M15" s="19">
        <v>4351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15">
        <v>8</v>
      </c>
      <c r="C16" s="16" t="s">
        <v>145</v>
      </c>
      <c r="D16" s="17">
        <v>2026.89</v>
      </c>
      <c r="E16" s="17">
        <v>7255.66</v>
      </c>
      <c r="F16" s="18">
        <f t="shared" si="2"/>
        <v>-0.72064705347273705</v>
      </c>
      <c r="G16" s="19">
        <v>279</v>
      </c>
      <c r="H16" s="20">
        <v>13</v>
      </c>
      <c r="I16" s="20">
        <f t="shared" si="1"/>
        <v>21.46153846153846</v>
      </c>
      <c r="J16" s="15">
        <v>4</v>
      </c>
      <c r="K16" s="20">
        <v>2</v>
      </c>
      <c r="L16" s="17">
        <v>12746</v>
      </c>
      <c r="M16" s="19">
        <v>1821</v>
      </c>
      <c r="N16" s="21">
        <v>45723</v>
      </c>
      <c r="O16" s="22" t="s">
        <v>88</v>
      </c>
    </row>
    <row r="17" spans="1:15" s="23" customFormat="1" ht="24.95" customHeight="1" x14ac:dyDescent="0.2">
      <c r="A17" s="15">
        <v>15</v>
      </c>
      <c r="B17" s="15">
        <v>10</v>
      </c>
      <c r="C17" s="16" t="s">
        <v>115</v>
      </c>
      <c r="D17" s="17">
        <v>1308.5999999999999</v>
      </c>
      <c r="E17" s="17">
        <v>3582.86</v>
      </c>
      <c r="F17" s="18">
        <f t="shared" si="2"/>
        <v>-0.63476105680936468</v>
      </c>
      <c r="G17" s="19">
        <v>186</v>
      </c>
      <c r="H17" s="20">
        <v>5</v>
      </c>
      <c r="I17" s="20">
        <f t="shared" si="1"/>
        <v>37.200000000000003</v>
      </c>
      <c r="J17" s="15">
        <v>2</v>
      </c>
      <c r="K17" s="20">
        <v>5</v>
      </c>
      <c r="L17" s="17">
        <v>113745.57</v>
      </c>
      <c r="M17" s="19">
        <v>16846</v>
      </c>
      <c r="N17" s="21">
        <v>45702</v>
      </c>
      <c r="O17" s="22" t="s">
        <v>19</v>
      </c>
    </row>
    <row r="18" spans="1:15" s="23" customFormat="1" ht="24.95" customHeight="1" x14ac:dyDescent="0.2">
      <c r="A18" s="15">
        <v>16</v>
      </c>
      <c r="B18" s="15">
        <v>12</v>
      </c>
      <c r="C18" s="16" t="s">
        <v>121</v>
      </c>
      <c r="D18" s="17">
        <v>1026.5999999999999</v>
      </c>
      <c r="E18" s="17">
        <v>3447.87</v>
      </c>
      <c r="F18" s="18">
        <f t="shared" si="2"/>
        <v>-0.7022509549373962</v>
      </c>
      <c r="G18" s="19">
        <v>136</v>
      </c>
      <c r="H18" s="20">
        <v>5</v>
      </c>
      <c r="I18" s="20">
        <f t="shared" si="1"/>
        <v>27.2</v>
      </c>
      <c r="J18" s="20">
        <v>2</v>
      </c>
      <c r="K18" s="20">
        <v>4</v>
      </c>
      <c r="L18" s="17">
        <v>41038.79</v>
      </c>
      <c r="M18" s="19">
        <v>6155</v>
      </c>
      <c r="N18" s="21" t="s">
        <v>120</v>
      </c>
      <c r="O18" s="22" t="s">
        <v>15</v>
      </c>
    </row>
    <row r="19" spans="1:15" s="23" customFormat="1" ht="24.95" customHeight="1" x14ac:dyDescent="0.2">
      <c r="A19" s="15">
        <v>17</v>
      </c>
      <c r="B19" s="15">
        <v>20</v>
      </c>
      <c r="C19" s="24" t="s">
        <v>27</v>
      </c>
      <c r="D19" s="17">
        <v>582.03</v>
      </c>
      <c r="E19" s="17">
        <v>694.24</v>
      </c>
      <c r="F19" s="18">
        <f t="shared" si="2"/>
        <v>-0.16162998386725058</v>
      </c>
      <c r="G19" s="19">
        <v>89</v>
      </c>
      <c r="H19" s="20">
        <v>2</v>
      </c>
      <c r="I19" s="20">
        <f t="shared" si="1"/>
        <v>44.5</v>
      </c>
      <c r="J19" s="15">
        <v>1</v>
      </c>
      <c r="K19" s="20">
        <v>13</v>
      </c>
      <c r="L19" s="17">
        <v>352540.62</v>
      </c>
      <c r="M19" s="19">
        <v>56798</v>
      </c>
      <c r="N19" s="21">
        <v>45646</v>
      </c>
      <c r="O19" s="22" t="s">
        <v>19</v>
      </c>
    </row>
    <row r="20" spans="1:15" s="23" customFormat="1" ht="24.95" customHeight="1" x14ac:dyDescent="0.2">
      <c r="A20" s="15">
        <v>18</v>
      </c>
      <c r="B20" s="15">
        <v>14</v>
      </c>
      <c r="C20" s="16" t="s">
        <v>114</v>
      </c>
      <c r="D20" s="17">
        <v>469.3</v>
      </c>
      <c r="E20" s="17">
        <v>2447.16</v>
      </c>
      <c r="F20" s="18">
        <f t="shared" si="2"/>
        <v>-0.80822667908922996</v>
      </c>
      <c r="G20" s="19">
        <v>95</v>
      </c>
      <c r="H20" s="20">
        <v>9</v>
      </c>
      <c r="I20" s="20">
        <f t="shared" si="1"/>
        <v>10.555555555555555</v>
      </c>
      <c r="J20" s="15">
        <v>3</v>
      </c>
      <c r="K20" s="20">
        <v>5</v>
      </c>
      <c r="L20" s="17">
        <v>73619.64</v>
      </c>
      <c r="M20" s="19">
        <v>13958</v>
      </c>
      <c r="N20" s="21">
        <v>45702</v>
      </c>
      <c r="O20" s="22" t="s">
        <v>32</v>
      </c>
    </row>
    <row r="21" spans="1:15" s="23" customFormat="1" ht="24.95" customHeight="1" x14ac:dyDescent="0.2">
      <c r="A21" s="15">
        <v>19</v>
      </c>
      <c r="B21" s="15">
        <v>24</v>
      </c>
      <c r="C21" s="16" t="s">
        <v>129</v>
      </c>
      <c r="D21" s="17">
        <v>213.5</v>
      </c>
      <c r="E21" s="17">
        <v>140.18</v>
      </c>
      <c r="F21" s="18">
        <f t="shared" si="2"/>
        <v>0.52304180339563411</v>
      </c>
      <c r="G21" s="19">
        <v>42</v>
      </c>
      <c r="H21" s="20">
        <v>6</v>
      </c>
      <c r="I21" s="20">
        <f t="shared" si="1"/>
        <v>7</v>
      </c>
      <c r="J21" s="15">
        <v>3</v>
      </c>
      <c r="K21" s="20">
        <v>4</v>
      </c>
      <c r="L21" s="17">
        <v>5106.9000000000005</v>
      </c>
      <c r="M21" s="19">
        <v>1189</v>
      </c>
      <c r="N21" s="21">
        <v>45709</v>
      </c>
      <c r="O21" s="22" t="s">
        <v>130</v>
      </c>
    </row>
    <row r="22" spans="1:15" s="23" customFormat="1" ht="24.95" customHeight="1" x14ac:dyDescent="0.2">
      <c r="A22" s="15">
        <v>20</v>
      </c>
      <c r="B22" s="18" t="s">
        <v>13</v>
      </c>
      <c r="C22" s="16" t="s">
        <v>125</v>
      </c>
      <c r="D22" s="42">
        <v>196.2</v>
      </c>
      <c r="E22" s="18" t="s">
        <v>13</v>
      </c>
      <c r="F22" s="18" t="s">
        <v>13</v>
      </c>
      <c r="G22" s="43">
        <v>36</v>
      </c>
      <c r="H22" s="20">
        <v>1</v>
      </c>
      <c r="I22" s="20">
        <f t="shared" si="1"/>
        <v>36</v>
      </c>
      <c r="J22" s="19">
        <v>1</v>
      </c>
      <c r="K22" s="20" t="s">
        <v>13</v>
      </c>
      <c r="L22" s="42">
        <v>289388.46000000002</v>
      </c>
      <c r="M22" s="43">
        <v>52942</v>
      </c>
      <c r="N22" s="21">
        <v>45562</v>
      </c>
      <c r="O22" s="22" t="s">
        <v>15</v>
      </c>
    </row>
    <row r="23" spans="1:15" s="23" customFormat="1" ht="24.95" customHeight="1" x14ac:dyDescent="0.2">
      <c r="A23" s="15">
        <v>21</v>
      </c>
      <c r="B23" s="15">
        <v>26</v>
      </c>
      <c r="C23" s="16" t="s">
        <v>51</v>
      </c>
      <c r="D23" s="17">
        <v>92.5</v>
      </c>
      <c r="E23" s="17">
        <v>60</v>
      </c>
      <c r="F23" s="18">
        <f>(D23-E23)/E23</f>
        <v>0.54166666666666663</v>
      </c>
      <c r="G23" s="19">
        <v>37</v>
      </c>
      <c r="H23" s="20">
        <v>1</v>
      </c>
      <c r="I23" s="20">
        <f t="shared" si="1"/>
        <v>37</v>
      </c>
      <c r="J23" s="15">
        <v>1</v>
      </c>
      <c r="K23" s="20" t="s">
        <v>13</v>
      </c>
      <c r="L23" s="17">
        <v>47300.049999999996</v>
      </c>
      <c r="M23" s="19">
        <v>9446</v>
      </c>
      <c r="N23" s="21">
        <v>45541</v>
      </c>
      <c r="O23" s="22" t="s">
        <v>17</v>
      </c>
    </row>
    <row r="24" spans="1:15" s="23" customFormat="1" ht="24.95" customHeight="1" x14ac:dyDescent="0.2">
      <c r="A24" s="15">
        <v>22</v>
      </c>
      <c r="B24" s="18" t="s">
        <v>13</v>
      </c>
      <c r="C24" s="16" t="s">
        <v>92</v>
      </c>
      <c r="D24" s="42">
        <v>85</v>
      </c>
      <c r="E24" s="18" t="s">
        <v>13</v>
      </c>
      <c r="F24" s="18" t="s">
        <v>13</v>
      </c>
      <c r="G24" s="43">
        <v>17</v>
      </c>
      <c r="H24" s="20">
        <v>1</v>
      </c>
      <c r="I24" s="20">
        <f t="shared" si="1"/>
        <v>17</v>
      </c>
      <c r="J24" s="19">
        <v>1</v>
      </c>
      <c r="K24" s="20" t="s">
        <v>13</v>
      </c>
      <c r="L24" s="42">
        <v>57669.420000000006</v>
      </c>
      <c r="M24" s="43">
        <v>10846</v>
      </c>
      <c r="N24" s="21">
        <v>45688</v>
      </c>
      <c r="O24" s="22" t="s">
        <v>17</v>
      </c>
    </row>
    <row r="25" spans="1:15" ht="24.75" customHeight="1" x14ac:dyDescent="0.2">
      <c r="A25" s="27" t="s">
        <v>20</v>
      </c>
      <c r="B25" s="56" t="s">
        <v>20</v>
      </c>
      <c r="C25" s="29" t="s">
        <v>153</v>
      </c>
      <c r="D25" s="30">
        <f>SUBTOTAL(109,Table132456789101112[Pajamos 
(GBO)])</f>
        <v>192888.02000000005</v>
      </c>
      <c r="E25" s="30" t="s">
        <v>150</v>
      </c>
      <c r="F25" s="45">
        <f t="shared" ref="F25" si="3">(D25-E25)/E25</f>
        <v>1.0721015290135544E-2</v>
      </c>
      <c r="G25" s="47">
        <f>SUBTOTAL(109,Table132456789101112[Žiūrovų sk. 
(ADM)])</f>
        <v>25396</v>
      </c>
      <c r="H25" s="27"/>
      <c r="I25" s="27"/>
      <c r="J25" s="27"/>
      <c r="K25" s="59"/>
      <c r="L25" s="49"/>
      <c r="M25" s="50" t="s">
        <v>20</v>
      </c>
      <c r="N25" s="52"/>
      <c r="O25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2BF7-053C-4EEB-99A3-9DDCBEA12D07}">
  <sheetPr>
    <pageSetUpPr fitToPage="1"/>
  </sheetPr>
  <dimension ref="A1:XFC29"/>
  <sheetViews>
    <sheetView zoomScale="60" zoomScaleNormal="60" workbookViewId="0">
      <selection activeCell="C19" sqref="C19:O1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68260.42</v>
      </c>
      <c r="E3" s="17">
        <v>150172.76</v>
      </c>
      <c r="F3" s="18">
        <f>(D3-E3)/E3</f>
        <v>-0.54545404905656658</v>
      </c>
      <c r="G3" s="19">
        <v>7847</v>
      </c>
      <c r="H3" s="20">
        <v>162</v>
      </c>
      <c r="I3" s="20">
        <f>G3/H3</f>
        <v>48.438271604938272</v>
      </c>
      <c r="J3" s="15">
        <v>18</v>
      </c>
      <c r="K3" s="20">
        <v>7</v>
      </c>
      <c r="L3" s="17">
        <v>2665394.2400000002</v>
      </c>
      <c r="M3" s="19">
        <v>347214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 t="s">
        <v>53</v>
      </c>
      <c r="C4" s="16" t="s">
        <v>144</v>
      </c>
      <c r="D4" s="17">
        <v>28424.880000000001</v>
      </c>
      <c r="E4" s="17" t="s">
        <v>13</v>
      </c>
      <c r="F4" s="18" t="s">
        <v>13</v>
      </c>
      <c r="G4" s="19">
        <v>3532</v>
      </c>
      <c r="H4" s="20">
        <v>105</v>
      </c>
      <c r="I4" s="20">
        <f>G4/H4</f>
        <v>33.638095238095239</v>
      </c>
      <c r="J4" s="15">
        <v>18</v>
      </c>
      <c r="K4" s="20">
        <v>1</v>
      </c>
      <c r="L4" s="17">
        <v>34594.54</v>
      </c>
      <c r="M4" s="19">
        <v>4454</v>
      </c>
      <c r="N4" s="21">
        <v>45723</v>
      </c>
      <c r="O4" s="22" t="s">
        <v>14</v>
      </c>
    </row>
    <row r="5" spans="1:15" s="23" customFormat="1" ht="24.95" customHeight="1" x14ac:dyDescent="0.2">
      <c r="A5" s="15">
        <v>3</v>
      </c>
      <c r="B5" s="20">
        <v>2</v>
      </c>
      <c r="C5" s="16" t="s">
        <v>107</v>
      </c>
      <c r="D5" s="17">
        <v>18496.18</v>
      </c>
      <c r="E5" s="17">
        <v>38992.160000000003</v>
      </c>
      <c r="F5" s="18">
        <f>(D5-E5)/E5</f>
        <v>-0.52564361656291936</v>
      </c>
      <c r="G5" s="19">
        <v>2419</v>
      </c>
      <c r="H5" s="18" t="s">
        <v>13</v>
      </c>
      <c r="I5" s="18" t="s">
        <v>13</v>
      </c>
      <c r="J5" s="15">
        <v>10</v>
      </c>
      <c r="K5" s="20">
        <v>4</v>
      </c>
      <c r="L5" s="17">
        <v>425357.71250000002</v>
      </c>
      <c r="M5" s="19">
        <v>59004</v>
      </c>
      <c r="N5" s="21">
        <v>45336</v>
      </c>
      <c r="O5" s="22" t="s">
        <v>108</v>
      </c>
    </row>
    <row r="6" spans="1:15" s="23" customFormat="1" ht="24.95" customHeight="1" x14ac:dyDescent="0.2">
      <c r="A6" s="15">
        <v>4</v>
      </c>
      <c r="B6" s="20">
        <v>3</v>
      </c>
      <c r="C6" s="16" t="s">
        <v>116</v>
      </c>
      <c r="D6" s="17">
        <v>11565.03</v>
      </c>
      <c r="E6" s="17">
        <v>23555.48</v>
      </c>
      <c r="F6" s="18">
        <f>(D6-E6)/E6</f>
        <v>-0.50903017047413168</v>
      </c>
      <c r="G6" s="19">
        <v>1571</v>
      </c>
      <c r="H6" s="20">
        <v>56</v>
      </c>
      <c r="I6" s="20">
        <f>G6/H6</f>
        <v>28.053571428571427</v>
      </c>
      <c r="J6" s="15">
        <v>13</v>
      </c>
      <c r="K6" s="20">
        <v>4</v>
      </c>
      <c r="L6" s="17">
        <v>211347.53</v>
      </c>
      <c r="M6" s="19">
        <v>28739</v>
      </c>
      <c r="N6" s="21">
        <v>45702</v>
      </c>
      <c r="O6" s="22" t="s">
        <v>32</v>
      </c>
    </row>
    <row r="7" spans="1:15" s="23" customFormat="1" ht="24.95" customHeight="1" x14ac:dyDescent="0.2">
      <c r="A7" s="15">
        <v>5</v>
      </c>
      <c r="B7" s="20" t="s">
        <v>53</v>
      </c>
      <c r="C7" s="16" t="s">
        <v>142</v>
      </c>
      <c r="D7" s="17">
        <v>10356</v>
      </c>
      <c r="E7" s="18" t="s">
        <v>13</v>
      </c>
      <c r="F7" s="18" t="s">
        <v>13</v>
      </c>
      <c r="G7" s="19">
        <v>1834</v>
      </c>
      <c r="H7" s="18" t="s">
        <v>13</v>
      </c>
      <c r="I7" s="18" t="s">
        <v>13</v>
      </c>
      <c r="J7" s="15">
        <v>14</v>
      </c>
      <c r="K7" s="20">
        <v>1</v>
      </c>
      <c r="L7" s="17">
        <v>10356</v>
      </c>
      <c r="M7" s="19">
        <v>1834</v>
      </c>
      <c r="N7" s="21">
        <v>45723</v>
      </c>
      <c r="O7" s="22" t="s">
        <v>16</v>
      </c>
    </row>
    <row r="8" spans="1:15" s="23" customFormat="1" ht="24.95" customHeight="1" x14ac:dyDescent="0.2">
      <c r="A8" s="15">
        <v>6</v>
      </c>
      <c r="B8" s="20">
        <v>5</v>
      </c>
      <c r="C8" s="16" t="s">
        <v>93</v>
      </c>
      <c r="D8" s="17">
        <v>8575.99</v>
      </c>
      <c r="E8" s="17">
        <v>15071.87</v>
      </c>
      <c r="F8" s="18">
        <f>(D8-E8)/E8</f>
        <v>-0.43099363250877298</v>
      </c>
      <c r="G8" s="19">
        <v>1221</v>
      </c>
      <c r="H8" s="20">
        <v>39</v>
      </c>
      <c r="I8" s="20">
        <f t="shared" ref="I8:I28" si="0">G8/H8</f>
        <v>31.307692307692307</v>
      </c>
      <c r="J8" s="15">
        <v>11</v>
      </c>
      <c r="K8" s="20">
        <v>6</v>
      </c>
      <c r="L8" s="17">
        <v>162404.81</v>
      </c>
      <c r="M8" s="19">
        <v>24464</v>
      </c>
      <c r="N8" s="21">
        <v>45688</v>
      </c>
      <c r="O8" s="22" t="s">
        <v>15</v>
      </c>
    </row>
    <row r="9" spans="1:15" s="23" customFormat="1" ht="24.95" customHeight="1" x14ac:dyDescent="0.2">
      <c r="A9" s="15">
        <v>7</v>
      </c>
      <c r="B9" s="20">
        <v>4</v>
      </c>
      <c r="C9" s="16" t="s">
        <v>79</v>
      </c>
      <c r="D9" s="17">
        <v>7582.33</v>
      </c>
      <c r="E9" s="17">
        <v>17795.79</v>
      </c>
      <c r="F9" s="18">
        <f>(D9-E9)/E9</f>
        <v>-0.57392563072501979</v>
      </c>
      <c r="G9" s="19">
        <v>1272</v>
      </c>
      <c r="H9" s="20">
        <v>71</v>
      </c>
      <c r="I9" s="20">
        <f t="shared" si="0"/>
        <v>17.91549295774648</v>
      </c>
      <c r="J9" s="15">
        <v>11</v>
      </c>
      <c r="K9" s="20">
        <v>7</v>
      </c>
      <c r="L9" s="17">
        <v>346977.4</v>
      </c>
      <c r="M9" s="19">
        <v>60462</v>
      </c>
      <c r="N9" s="21">
        <v>45681</v>
      </c>
      <c r="O9" s="15" t="s">
        <v>80</v>
      </c>
    </row>
    <row r="10" spans="1:15" s="23" customFormat="1" ht="24.95" customHeight="1" x14ac:dyDescent="0.2">
      <c r="A10" s="15">
        <v>8</v>
      </c>
      <c r="B10" s="20" t="s">
        <v>53</v>
      </c>
      <c r="C10" s="16" t="s">
        <v>145</v>
      </c>
      <c r="D10" s="17">
        <v>7255.66</v>
      </c>
      <c r="E10" s="17" t="s">
        <v>13</v>
      </c>
      <c r="F10" s="18" t="s">
        <v>13</v>
      </c>
      <c r="G10" s="19">
        <v>978</v>
      </c>
      <c r="H10" s="20">
        <v>56</v>
      </c>
      <c r="I10" s="20">
        <f t="shared" si="0"/>
        <v>17.464285714285715</v>
      </c>
      <c r="J10" s="15">
        <v>14</v>
      </c>
      <c r="K10" s="20">
        <v>1</v>
      </c>
      <c r="L10" s="17">
        <v>7255.66</v>
      </c>
      <c r="M10" s="19">
        <v>978</v>
      </c>
      <c r="N10" s="21">
        <v>45723</v>
      </c>
      <c r="O10" s="22" t="s">
        <v>88</v>
      </c>
    </row>
    <row r="11" spans="1:15" s="23" customFormat="1" ht="24.95" customHeight="1" x14ac:dyDescent="0.2">
      <c r="A11" s="15">
        <v>9</v>
      </c>
      <c r="B11" s="20">
        <v>6</v>
      </c>
      <c r="C11" s="16" t="s">
        <v>119</v>
      </c>
      <c r="D11" s="17">
        <v>5483.1</v>
      </c>
      <c r="E11" s="17">
        <v>14186.84</v>
      </c>
      <c r="F11" s="18">
        <f t="shared" ref="F11:F19" si="1">(D11-E11)/E11</f>
        <v>-0.61350801165023361</v>
      </c>
      <c r="G11" s="19">
        <v>960</v>
      </c>
      <c r="H11" s="20">
        <v>60</v>
      </c>
      <c r="I11" s="20">
        <f t="shared" si="0"/>
        <v>16</v>
      </c>
      <c r="J11" s="20">
        <v>16</v>
      </c>
      <c r="K11" s="20">
        <v>3</v>
      </c>
      <c r="L11" s="17">
        <v>52752.11</v>
      </c>
      <c r="M11" s="19">
        <v>10073</v>
      </c>
      <c r="N11" s="21">
        <v>45709</v>
      </c>
      <c r="O11" s="22" t="s">
        <v>17</v>
      </c>
    </row>
    <row r="12" spans="1:15" s="23" customFormat="1" ht="24.95" customHeight="1" x14ac:dyDescent="0.2">
      <c r="A12" s="15">
        <v>10</v>
      </c>
      <c r="B12" s="20">
        <v>8</v>
      </c>
      <c r="C12" s="16" t="s">
        <v>115</v>
      </c>
      <c r="D12" s="17">
        <v>3582.86</v>
      </c>
      <c r="E12" s="17">
        <v>11277.88</v>
      </c>
      <c r="F12" s="18">
        <f t="shared" si="1"/>
        <v>-0.68231085984245254</v>
      </c>
      <c r="G12" s="19">
        <v>489</v>
      </c>
      <c r="H12" s="20">
        <v>28</v>
      </c>
      <c r="I12" s="20">
        <f t="shared" si="0"/>
        <v>17.464285714285715</v>
      </c>
      <c r="J12" s="15">
        <v>8</v>
      </c>
      <c r="K12" s="20">
        <v>4</v>
      </c>
      <c r="L12" s="17">
        <v>109998.5</v>
      </c>
      <c r="M12" s="19">
        <v>16292</v>
      </c>
      <c r="N12" s="21">
        <v>45702</v>
      </c>
      <c r="O12" s="22" t="s">
        <v>19</v>
      </c>
    </row>
    <row r="13" spans="1:15" s="23" customFormat="1" ht="24.95" customHeight="1" x14ac:dyDescent="0.2">
      <c r="A13" s="15">
        <v>11</v>
      </c>
      <c r="B13" s="20">
        <v>11</v>
      </c>
      <c r="C13" s="24" t="s">
        <v>24</v>
      </c>
      <c r="D13" s="17">
        <v>3539.51</v>
      </c>
      <c r="E13" s="17">
        <v>7998.24</v>
      </c>
      <c r="F13" s="18">
        <f t="shared" si="1"/>
        <v>-0.55746389205625235</v>
      </c>
      <c r="G13" s="19">
        <v>592</v>
      </c>
      <c r="H13" s="20">
        <v>20</v>
      </c>
      <c r="I13" s="20">
        <f t="shared" si="0"/>
        <v>29.6</v>
      </c>
      <c r="J13" s="15">
        <v>9</v>
      </c>
      <c r="K13" s="20">
        <v>11</v>
      </c>
      <c r="L13" s="17">
        <v>714451.93</v>
      </c>
      <c r="M13" s="19">
        <v>120607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20">
        <v>10</v>
      </c>
      <c r="C14" s="16" t="s">
        <v>121</v>
      </c>
      <c r="D14" s="17">
        <v>3447.87</v>
      </c>
      <c r="E14" s="17">
        <v>8462.7000000000007</v>
      </c>
      <c r="F14" s="18">
        <f t="shared" si="1"/>
        <v>-0.59258038214754161</v>
      </c>
      <c r="G14" s="19">
        <v>450</v>
      </c>
      <c r="H14" s="20">
        <v>21</v>
      </c>
      <c r="I14" s="20">
        <f t="shared" si="0"/>
        <v>21.428571428571427</v>
      </c>
      <c r="J14" s="20">
        <v>7</v>
      </c>
      <c r="K14" s="20">
        <v>3</v>
      </c>
      <c r="L14" s="17">
        <v>38302.120000000003</v>
      </c>
      <c r="M14" s="19">
        <v>5761</v>
      </c>
      <c r="N14" s="21" t="s">
        <v>120</v>
      </c>
      <c r="O14" s="22" t="s">
        <v>15</v>
      </c>
    </row>
    <row r="15" spans="1:15" s="23" customFormat="1" ht="24.95" customHeight="1" x14ac:dyDescent="0.2">
      <c r="A15" s="15">
        <v>13</v>
      </c>
      <c r="B15" s="20">
        <v>7</v>
      </c>
      <c r="C15" s="16" t="s">
        <v>123</v>
      </c>
      <c r="D15" s="17">
        <v>3132.57</v>
      </c>
      <c r="E15" s="17">
        <v>12676.3</v>
      </c>
      <c r="F15" s="18">
        <f t="shared" si="1"/>
        <v>-0.75287978353304985</v>
      </c>
      <c r="G15" s="19">
        <v>551</v>
      </c>
      <c r="H15" s="20">
        <v>49</v>
      </c>
      <c r="I15" s="20">
        <f t="shared" si="0"/>
        <v>11.244897959183673</v>
      </c>
      <c r="J15" s="20">
        <v>12</v>
      </c>
      <c r="K15" s="20">
        <v>2</v>
      </c>
      <c r="L15" s="17">
        <v>19448.52</v>
      </c>
      <c r="M15" s="19">
        <v>3523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20">
        <v>12</v>
      </c>
      <c r="C16" s="16" t="s">
        <v>114</v>
      </c>
      <c r="D16" s="17">
        <v>2447.16</v>
      </c>
      <c r="E16" s="17">
        <v>7611.46</v>
      </c>
      <c r="F16" s="18">
        <f t="shared" si="1"/>
        <v>-0.67849006629477138</v>
      </c>
      <c r="G16" s="19">
        <v>441</v>
      </c>
      <c r="H16" s="20">
        <v>28</v>
      </c>
      <c r="I16" s="20">
        <f t="shared" si="0"/>
        <v>15.75</v>
      </c>
      <c r="J16" s="15">
        <v>9</v>
      </c>
      <c r="K16" s="20">
        <v>4</v>
      </c>
      <c r="L16" s="17">
        <v>71112.88</v>
      </c>
      <c r="M16" s="19">
        <v>13479</v>
      </c>
      <c r="N16" s="21">
        <v>45702</v>
      </c>
      <c r="O16" s="22" t="s">
        <v>32</v>
      </c>
    </row>
    <row r="17" spans="1:15" s="23" customFormat="1" ht="24.95" customHeight="1" x14ac:dyDescent="0.2">
      <c r="A17" s="15">
        <v>15</v>
      </c>
      <c r="B17" s="20">
        <v>14</v>
      </c>
      <c r="C17" s="24" t="s">
        <v>26</v>
      </c>
      <c r="D17" s="42">
        <v>2064.11</v>
      </c>
      <c r="E17" s="17">
        <v>4552.5200000000004</v>
      </c>
      <c r="F17" s="18">
        <f t="shared" si="1"/>
        <v>-0.54660056408318913</v>
      </c>
      <c r="G17" s="43">
        <v>307</v>
      </c>
      <c r="H17" s="20">
        <v>16</v>
      </c>
      <c r="I17" s="20">
        <f t="shared" si="0"/>
        <v>19.1875</v>
      </c>
      <c r="J17" s="19">
        <v>5</v>
      </c>
      <c r="K17" s="20">
        <v>15</v>
      </c>
      <c r="L17" s="42">
        <v>1118233.03</v>
      </c>
      <c r="M17" s="43">
        <v>182696</v>
      </c>
      <c r="N17" s="21">
        <v>45625</v>
      </c>
      <c r="O17" s="22" t="s">
        <v>19</v>
      </c>
    </row>
    <row r="18" spans="1:15" s="23" customFormat="1" ht="24.95" customHeight="1" x14ac:dyDescent="0.2">
      <c r="A18" s="15">
        <v>16</v>
      </c>
      <c r="B18" s="20">
        <v>13</v>
      </c>
      <c r="C18" s="16" t="s">
        <v>135</v>
      </c>
      <c r="D18" s="17">
        <v>1722.74</v>
      </c>
      <c r="E18" s="17">
        <v>7236.59</v>
      </c>
      <c r="F18" s="18">
        <f t="shared" si="1"/>
        <v>-0.76194036141331767</v>
      </c>
      <c r="G18" s="19">
        <v>227</v>
      </c>
      <c r="H18" s="20">
        <v>22</v>
      </c>
      <c r="I18" s="20">
        <f t="shared" si="0"/>
        <v>10.318181818181818</v>
      </c>
      <c r="J18" s="15">
        <v>6</v>
      </c>
      <c r="K18" s="20">
        <v>2</v>
      </c>
      <c r="L18" s="17">
        <v>12119.52</v>
      </c>
      <c r="M18" s="19">
        <v>1731</v>
      </c>
      <c r="N18" s="21">
        <v>45716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9</v>
      </c>
      <c r="C19" s="16" t="s">
        <v>138</v>
      </c>
      <c r="D19" s="17">
        <v>1229.9000000000001</v>
      </c>
      <c r="E19" s="17">
        <v>10031.82</v>
      </c>
      <c r="F19" s="18">
        <f t="shared" si="1"/>
        <v>-0.87740011284094022</v>
      </c>
      <c r="G19" s="19">
        <v>174</v>
      </c>
      <c r="H19" s="20">
        <v>16</v>
      </c>
      <c r="I19" s="20">
        <f t="shared" si="0"/>
        <v>10.875</v>
      </c>
      <c r="J19" s="15">
        <v>7</v>
      </c>
      <c r="K19" s="20">
        <v>2</v>
      </c>
      <c r="L19" s="17">
        <v>15658.01</v>
      </c>
      <c r="M19" s="19">
        <v>2389</v>
      </c>
      <c r="N19" s="21">
        <v>45716</v>
      </c>
      <c r="O19" s="22" t="s">
        <v>25</v>
      </c>
    </row>
    <row r="20" spans="1:15" s="23" customFormat="1" ht="24.95" customHeight="1" x14ac:dyDescent="0.2">
      <c r="A20" s="15">
        <v>18</v>
      </c>
      <c r="B20" s="17" t="s">
        <v>13</v>
      </c>
      <c r="C20" s="16" t="s">
        <v>132</v>
      </c>
      <c r="D20" s="17">
        <v>793</v>
      </c>
      <c r="E20" s="17" t="s">
        <v>13</v>
      </c>
      <c r="F20" s="18" t="s">
        <v>13</v>
      </c>
      <c r="G20" s="19">
        <v>155</v>
      </c>
      <c r="H20" s="20">
        <v>7</v>
      </c>
      <c r="I20" s="20">
        <f t="shared" si="0"/>
        <v>22.142857142857142</v>
      </c>
      <c r="J20" s="15">
        <v>4</v>
      </c>
      <c r="K20" s="18" t="s">
        <v>13</v>
      </c>
      <c r="L20" s="17">
        <v>11463.05</v>
      </c>
      <c r="M20" s="19">
        <v>1758</v>
      </c>
      <c r="N20" s="21" t="s">
        <v>120</v>
      </c>
      <c r="O20" s="22" t="s">
        <v>110</v>
      </c>
    </row>
    <row r="21" spans="1:15" s="23" customFormat="1" ht="24.95" customHeight="1" x14ac:dyDescent="0.2">
      <c r="A21" s="15">
        <v>19</v>
      </c>
      <c r="B21" s="20">
        <v>16</v>
      </c>
      <c r="C21" s="16" t="s">
        <v>104</v>
      </c>
      <c r="D21" s="17">
        <v>780.97</v>
      </c>
      <c r="E21" s="17">
        <v>1613.31</v>
      </c>
      <c r="F21" s="18">
        <f>(D21-E21)/E21</f>
        <v>-0.51592068480329256</v>
      </c>
      <c r="G21" s="19">
        <v>128</v>
      </c>
      <c r="H21" s="20">
        <v>5</v>
      </c>
      <c r="I21" s="20">
        <f t="shared" si="0"/>
        <v>25.6</v>
      </c>
      <c r="J21" s="20">
        <v>3</v>
      </c>
      <c r="K21" s="20">
        <v>5</v>
      </c>
      <c r="L21" s="17">
        <v>32175.58</v>
      </c>
      <c r="M21" s="19">
        <v>4884</v>
      </c>
      <c r="N21" s="21">
        <v>45695</v>
      </c>
      <c r="O21" s="22" t="s">
        <v>19</v>
      </c>
    </row>
    <row r="22" spans="1:15" s="2" customFormat="1" ht="24.95" customHeight="1" x14ac:dyDescent="0.2">
      <c r="A22" s="15">
        <v>20</v>
      </c>
      <c r="B22" s="20">
        <v>15</v>
      </c>
      <c r="C22" s="24" t="s">
        <v>27</v>
      </c>
      <c r="D22" s="17">
        <v>694.24</v>
      </c>
      <c r="E22" s="17">
        <v>2077.85</v>
      </c>
      <c r="F22" s="18">
        <f>(D22-E22)/E22</f>
        <v>-0.66588541040017324</v>
      </c>
      <c r="G22" s="19">
        <v>98</v>
      </c>
      <c r="H22" s="20">
        <v>5</v>
      </c>
      <c r="I22" s="20">
        <f t="shared" si="0"/>
        <v>19.600000000000001</v>
      </c>
      <c r="J22" s="15">
        <v>2</v>
      </c>
      <c r="K22" s="20">
        <v>12</v>
      </c>
      <c r="L22" s="17">
        <v>351958.59</v>
      </c>
      <c r="M22" s="19">
        <v>56709</v>
      </c>
      <c r="N22" s="21">
        <v>45646</v>
      </c>
      <c r="O22" s="22" t="s">
        <v>19</v>
      </c>
    </row>
    <row r="23" spans="1:15" s="23" customFormat="1" ht="24.95" customHeight="1" x14ac:dyDescent="0.2">
      <c r="A23" s="15">
        <v>21</v>
      </c>
      <c r="B23" s="20" t="s">
        <v>13</v>
      </c>
      <c r="C23" s="16" t="s">
        <v>143</v>
      </c>
      <c r="D23" s="17">
        <v>567.20000000000005</v>
      </c>
      <c r="E23" s="18" t="s">
        <v>13</v>
      </c>
      <c r="F23" s="18" t="s">
        <v>13</v>
      </c>
      <c r="G23" s="19">
        <v>59</v>
      </c>
      <c r="H23" s="20">
        <v>6</v>
      </c>
      <c r="I23" s="20">
        <f t="shared" si="0"/>
        <v>9.8333333333333339</v>
      </c>
      <c r="J23" s="15">
        <v>2</v>
      </c>
      <c r="K23" s="18" t="s">
        <v>13</v>
      </c>
      <c r="L23" s="17">
        <v>10981.850000000002</v>
      </c>
      <c r="M23" s="19">
        <v>2071</v>
      </c>
      <c r="N23" s="21">
        <v>45618</v>
      </c>
      <c r="O23" s="22" t="s">
        <v>45</v>
      </c>
    </row>
    <row r="24" spans="1:15" s="23" customFormat="1" ht="24.95" customHeight="1" x14ac:dyDescent="0.2">
      <c r="A24" s="15">
        <v>22</v>
      </c>
      <c r="B24" s="20" t="s">
        <v>13</v>
      </c>
      <c r="C24" s="16" t="s">
        <v>38</v>
      </c>
      <c r="D24" s="17">
        <v>342</v>
      </c>
      <c r="E24" s="17" t="s">
        <v>13</v>
      </c>
      <c r="F24" s="18" t="s">
        <v>13</v>
      </c>
      <c r="G24" s="19">
        <v>76</v>
      </c>
      <c r="H24" s="20">
        <v>1</v>
      </c>
      <c r="I24" s="20">
        <f t="shared" si="0"/>
        <v>76</v>
      </c>
      <c r="J24" s="15">
        <v>1</v>
      </c>
      <c r="K24" s="20" t="s">
        <v>13</v>
      </c>
      <c r="L24" s="17">
        <v>87081.27</v>
      </c>
      <c r="M24" s="19">
        <v>13571</v>
      </c>
      <c r="N24" s="21">
        <v>45625</v>
      </c>
      <c r="O24" s="22" t="s">
        <v>15</v>
      </c>
    </row>
    <row r="25" spans="1:15" s="25" customFormat="1" ht="24.95" customHeight="1" x14ac:dyDescent="0.15">
      <c r="A25" s="15">
        <v>23</v>
      </c>
      <c r="B25" s="20" t="s">
        <v>13</v>
      </c>
      <c r="C25" s="16" t="s">
        <v>82</v>
      </c>
      <c r="D25" s="17">
        <v>233</v>
      </c>
      <c r="E25" s="17" t="s">
        <v>13</v>
      </c>
      <c r="F25" s="18" t="s">
        <v>13</v>
      </c>
      <c r="G25" s="19">
        <v>44</v>
      </c>
      <c r="H25" s="20">
        <v>1</v>
      </c>
      <c r="I25" s="20">
        <f t="shared" si="0"/>
        <v>44</v>
      </c>
      <c r="J25" s="15">
        <v>1</v>
      </c>
      <c r="K25" s="20" t="s">
        <v>13</v>
      </c>
      <c r="L25" s="17">
        <v>17792.13</v>
      </c>
      <c r="M25" s="19">
        <v>2964</v>
      </c>
      <c r="N25" s="21">
        <v>45674</v>
      </c>
      <c r="O25" s="22" t="s">
        <v>19</v>
      </c>
    </row>
    <row r="26" spans="1:15" s="25" customFormat="1" ht="24.95" customHeight="1" x14ac:dyDescent="0.15">
      <c r="A26" s="15">
        <v>24</v>
      </c>
      <c r="B26" s="20">
        <v>19</v>
      </c>
      <c r="C26" s="16" t="s">
        <v>129</v>
      </c>
      <c r="D26" s="17">
        <v>140.18</v>
      </c>
      <c r="E26" s="17">
        <v>859.97</v>
      </c>
      <c r="F26" s="18">
        <f>(D26-E26)/E26</f>
        <v>-0.83699431375513089</v>
      </c>
      <c r="G26" s="19">
        <v>35</v>
      </c>
      <c r="H26" s="20">
        <v>3</v>
      </c>
      <c r="I26" s="20">
        <f t="shared" si="0"/>
        <v>11.666666666666666</v>
      </c>
      <c r="J26" s="15">
        <v>2</v>
      </c>
      <c r="K26" s="20">
        <v>3</v>
      </c>
      <c r="L26" s="17">
        <v>4506.4000000000005</v>
      </c>
      <c r="M26" s="19">
        <v>1059</v>
      </c>
      <c r="N26" s="21">
        <v>45709</v>
      </c>
      <c r="O26" s="22" t="s">
        <v>130</v>
      </c>
    </row>
    <row r="27" spans="1:15" ht="24.75" customHeight="1" x14ac:dyDescent="0.15">
      <c r="A27" s="15">
        <v>25</v>
      </c>
      <c r="B27" s="20" t="s">
        <v>13</v>
      </c>
      <c r="C27" s="16" t="s">
        <v>146</v>
      </c>
      <c r="D27" s="17">
        <v>65</v>
      </c>
      <c r="E27" s="17" t="s">
        <v>13</v>
      </c>
      <c r="F27" s="18" t="s">
        <v>13</v>
      </c>
      <c r="G27" s="19">
        <v>15</v>
      </c>
      <c r="H27" s="20">
        <v>1</v>
      </c>
      <c r="I27" s="20">
        <f t="shared" si="0"/>
        <v>15</v>
      </c>
      <c r="J27" s="15">
        <v>1</v>
      </c>
      <c r="K27" s="20" t="s">
        <v>13</v>
      </c>
      <c r="L27" s="17">
        <v>139535.39000000001</v>
      </c>
      <c r="M27" s="19">
        <v>27079</v>
      </c>
      <c r="N27" s="21">
        <v>45331</v>
      </c>
      <c r="O27" s="22" t="s">
        <v>15</v>
      </c>
    </row>
    <row r="28" spans="1:15" s="25" customFormat="1" ht="24.75" customHeight="1" x14ac:dyDescent="0.15">
      <c r="A28" s="15">
        <v>26</v>
      </c>
      <c r="B28" s="20" t="s">
        <v>13</v>
      </c>
      <c r="C28" s="16" t="s">
        <v>51</v>
      </c>
      <c r="D28" s="17">
        <v>60</v>
      </c>
      <c r="E28" s="17" t="s">
        <v>13</v>
      </c>
      <c r="F28" s="18" t="s">
        <v>13</v>
      </c>
      <c r="G28" s="19">
        <v>20</v>
      </c>
      <c r="H28" s="20">
        <v>1</v>
      </c>
      <c r="I28" s="20">
        <f t="shared" si="0"/>
        <v>20</v>
      </c>
      <c r="J28" s="15">
        <v>1</v>
      </c>
      <c r="K28" s="20" t="s">
        <v>13</v>
      </c>
      <c r="L28" s="17">
        <v>47207.549999999996</v>
      </c>
      <c r="M28" s="19">
        <v>9409</v>
      </c>
      <c r="N28" s="21">
        <v>45541</v>
      </c>
      <c r="O28" s="22" t="s">
        <v>17</v>
      </c>
    </row>
    <row r="29" spans="1:15" ht="24.75" customHeight="1" x14ac:dyDescent="0.2">
      <c r="A29" s="27" t="s">
        <v>20</v>
      </c>
      <c r="B29" s="56" t="s">
        <v>20</v>
      </c>
      <c r="C29" s="29" t="s">
        <v>147</v>
      </c>
      <c r="D29" s="30">
        <f>SUBTOTAL(109,Table1324567891011[Pajamos 
(GBO)])</f>
        <v>190841.89999999997</v>
      </c>
      <c r="E29" s="30" t="s">
        <v>148</v>
      </c>
      <c r="F29" s="45">
        <f t="shared" ref="F29" si="2">(D29-E29)/E29</f>
        <v>-0.44168890059095439</v>
      </c>
      <c r="G29" s="47">
        <f>SUBTOTAL(109,Table1324567891011[Žiūrovų sk. 
(ADM)])</f>
        <v>25495</v>
      </c>
      <c r="H29" s="27"/>
      <c r="I29" s="27"/>
      <c r="J29" s="27"/>
      <c r="K29" s="59"/>
      <c r="L29" s="49"/>
      <c r="M29" s="50" t="s">
        <v>20</v>
      </c>
      <c r="N29" s="52"/>
      <c r="O29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A664-3799-4E72-B24A-66F408103DCE}">
  <sheetPr>
    <pageSetUpPr fitToPage="1"/>
  </sheetPr>
  <dimension ref="A1:XFC38"/>
  <sheetViews>
    <sheetView topLeftCell="A5" zoomScale="60" zoomScaleNormal="60" workbookViewId="0">
      <selection activeCell="C22" sqref="C22:O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150172.76</v>
      </c>
      <c r="E3" s="17">
        <v>189621.88</v>
      </c>
      <c r="F3" s="18">
        <f t="shared" ref="F3:F8" si="0">(D3-E3)/E3</f>
        <v>-0.20804097079936132</v>
      </c>
      <c r="G3" s="19">
        <v>18086</v>
      </c>
      <c r="H3" s="20">
        <v>224</v>
      </c>
      <c r="I3" s="20">
        <f>G3/H3</f>
        <v>80.741071428571431</v>
      </c>
      <c r="J3" s="15">
        <v>19</v>
      </c>
      <c r="K3" s="20">
        <v>6</v>
      </c>
      <c r="L3" s="17">
        <v>2546756.42</v>
      </c>
      <c r="M3" s="19">
        <v>331712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107</v>
      </c>
      <c r="D4" s="17">
        <v>39455.26</v>
      </c>
      <c r="E4" s="17">
        <v>70700.572499999995</v>
      </c>
      <c r="F4" s="18">
        <f t="shared" si="0"/>
        <v>-0.44193860664989659</v>
      </c>
      <c r="G4" s="19">
        <v>5304</v>
      </c>
      <c r="H4" s="20" t="s">
        <v>13</v>
      </c>
      <c r="I4" s="20" t="s">
        <v>13</v>
      </c>
      <c r="J4" s="15">
        <v>10</v>
      </c>
      <c r="K4" s="20">
        <v>3</v>
      </c>
      <c r="L4" s="17">
        <v>394240.88250000001</v>
      </c>
      <c r="M4" s="19">
        <v>53535</v>
      </c>
      <c r="N4" s="21">
        <v>45336</v>
      </c>
      <c r="O4" s="22" t="s">
        <v>108</v>
      </c>
    </row>
    <row r="5" spans="1:15" s="23" customFormat="1" ht="24.95" customHeight="1" x14ac:dyDescent="0.2">
      <c r="A5" s="15">
        <v>3</v>
      </c>
      <c r="B5" s="20">
        <v>3</v>
      </c>
      <c r="C5" s="16" t="s">
        <v>116</v>
      </c>
      <c r="D5" s="17">
        <v>23555.48</v>
      </c>
      <c r="E5" s="17">
        <v>32374.66</v>
      </c>
      <c r="F5" s="18">
        <f t="shared" si="0"/>
        <v>-0.27240996507762555</v>
      </c>
      <c r="G5" s="19">
        <v>2999</v>
      </c>
      <c r="H5" s="20">
        <v>73</v>
      </c>
      <c r="I5" s="20">
        <f t="shared" ref="I5:I24" si="1">G5/H5</f>
        <v>41.082191780821915</v>
      </c>
      <c r="J5" s="15">
        <v>14</v>
      </c>
      <c r="K5" s="20">
        <v>3</v>
      </c>
      <c r="L5" s="17">
        <v>191589.09</v>
      </c>
      <c r="M5" s="19">
        <v>25771</v>
      </c>
      <c r="N5" s="21">
        <v>45702</v>
      </c>
      <c r="O5" s="22" t="s">
        <v>32</v>
      </c>
    </row>
    <row r="6" spans="1:15" s="23" customFormat="1" ht="24.95" customHeight="1" x14ac:dyDescent="0.2">
      <c r="A6" s="15">
        <v>4</v>
      </c>
      <c r="B6" s="20">
        <v>5</v>
      </c>
      <c r="C6" s="16" t="s">
        <v>79</v>
      </c>
      <c r="D6" s="17">
        <v>17795.79</v>
      </c>
      <c r="E6" s="17">
        <v>24111.58</v>
      </c>
      <c r="F6" s="18">
        <f t="shared" si="0"/>
        <v>-0.26194011342267909</v>
      </c>
      <c r="G6" s="19">
        <v>2956</v>
      </c>
      <c r="H6" s="20">
        <v>64</v>
      </c>
      <c r="I6" s="20">
        <f t="shared" si="1"/>
        <v>46.1875</v>
      </c>
      <c r="J6" s="15">
        <v>11</v>
      </c>
      <c r="K6" s="20">
        <v>6</v>
      </c>
      <c r="L6" s="17">
        <v>336975.57</v>
      </c>
      <c r="M6" s="19">
        <v>58659</v>
      </c>
      <c r="N6" s="21">
        <v>45681</v>
      </c>
      <c r="O6" s="15" t="s">
        <v>80</v>
      </c>
    </row>
    <row r="7" spans="1:15" s="23" customFormat="1" ht="24.95" customHeight="1" x14ac:dyDescent="0.2">
      <c r="A7" s="15">
        <v>5</v>
      </c>
      <c r="B7" s="20">
        <v>7</v>
      </c>
      <c r="C7" s="16" t="s">
        <v>93</v>
      </c>
      <c r="D7" s="17">
        <v>15071.87</v>
      </c>
      <c r="E7" s="17">
        <v>16850.23</v>
      </c>
      <c r="F7" s="18">
        <f t="shared" si="0"/>
        <v>-0.1055392122244028</v>
      </c>
      <c r="G7" s="19">
        <v>2089</v>
      </c>
      <c r="H7" s="20">
        <v>42</v>
      </c>
      <c r="I7" s="20">
        <f t="shared" si="1"/>
        <v>49.738095238095241</v>
      </c>
      <c r="J7" s="15">
        <v>12</v>
      </c>
      <c r="K7" s="20">
        <v>5</v>
      </c>
      <c r="L7" s="17">
        <v>147247.4</v>
      </c>
      <c r="M7" s="19">
        <v>21976</v>
      </c>
      <c r="N7" s="21">
        <v>45688</v>
      </c>
      <c r="O7" s="22" t="s">
        <v>15</v>
      </c>
    </row>
    <row r="8" spans="1:15" s="23" customFormat="1" ht="24.95" customHeight="1" x14ac:dyDescent="0.2">
      <c r="A8" s="15">
        <v>6</v>
      </c>
      <c r="B8" s="20">
        <v>4</v>
      </c>
      <c r="C8" s="16" t="s">
        <v>119</v>
      </c>
      <c r="D8" s="17">
        <v>14186.84</v>
      </c>
      <c r="E8" s="17">
        <v>25593.040000000001</v>
      </c>
      <c r="F8" s="18">
        <f t="shared" si="0"/>
        <v>-0.44567585562324757</v>
      </c>
      <c r="G8" s="19">
        <v>2636</v>
      </c>
      <c r="H8" s="20">
        <v>84</v>
      </c>
      <c r="I8" s="20">
        <f t="shared" si="1"/>
        <v>31.38095238095238</v>
      </c>
      <c r="J8" s="20">
        <v>19</v>
      </c>
      <c r="K8" s="20">
        <v>2</v>
      </c>
      <c r="L8" s="17">
        <v>44226.19</v>
      </c>
      <c r="M8" s="19">
        <v>8387</v>
      </c>
      <c r="N8" s="21">
        <v>45709</v>
      </c>
      <c r="O8" s="22" t="s">
        <v>17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123</v>
      </c>
      <c r="D9" s="17">
        <v>12676.3</v>
      </c>
      <c r="E9" s="18" t="s">
        <v>13</v>
      </c>
      <c r="F9" s="18" t="s">
        <v>13</v>
      </c>
      <c r="G9" s="19">
        <v>2284</v>
      </c>
      <c r="H9" s="20">
        <v>84</v>
      </c>
      <c r="I9" s="20">
        <f t="shared" si="1"/>
        <v>27.19047619047619</v>
      </c>
      <c r="J9" s="20">
        <v>13</v>
      </c>
      <c r="K9" s="20">
        <v>1</v>
      </c>
      <c r="L9" s="17">
        <v>14898.53</v>
      </c>
      <c r="M9" s="19">
        <v>2658</v>
      </c>
      <c r="N9" s="21">
        <v>45716</v>
      </c>
      <c r="O9" s="22" t="s">
        <v>15</v>
      </c>
    </row>
    <row r="10" spans="1:15" s="23" customFormat="1" ht="24.95" customHeight="1" x14ac:dyDescent="0.2">
      <c r="A10" s="15">
        <v>8</v>
      </c>
      <c r="B10" s="20">
        <v>6</v>
      </c>
      <c r="C10" s="16" t="s">
        <v>115</v>
      </c>
      <c r="D10" s="17">
        <v>11277.88</v>
      </c>
      <c r="E10" s="17">
        <v>23635.16</v>
      </c>
      <c r="F10" s="18">
        <f>(D10-E10)/E10</f>
        <v>-0.52283462434779371</v>
      </c>
      <c r="G10" s="19">
        <v>1504</v>
      </c>
      <c r="H10" s="20">
        <v>56</v>
      </c>
      <c r="I10" s="20">
        <f t="shared" si="1"/>
        <v>26.857142857142858</v>
      </c>
      <c r="J10" s="15">
        <v>12</v>
      </c>
      <c r="K10" s="20">
        <v>3</v>
      </c>
      <c r="L10" s="17">
        <v>103031.19</v>
      </c>
      <c r="M10" s="19">
        <v>15164</v>
      </c>
      <c r="N10" s="21">
        <v>45702</v>
      </c>
      <c r="O10" s="22" t="s">
        <v>19</v>
      </c>
    </row>
    <row r="11" spans="1:15" s="23" customFormat="1" ht="24.95" customHeight="1" x14ac:dyDescent="0.2">
      <c r="A11" s="15">
        <v>9</v>
      </c>
      <c r="B11" s="20" t="s">
        <v>53</v>
      </c>
      <c r="C11" s="16" t="s">
        <v>138</v>
      </c>
      <c r="D11" s="17">
        <v>10031.82</v>
      </c>
      <c r="E11" s="17" t="s">
        <v>13</v>
      </c>
      <c r="F11" s="18" t="s">
        <v>13</v>
      </c>
      <c r="G11" s="19">
        <v>1385</v>
      </c>
      <c r="H11" s="20">
        <v>56</v>
      </c>
      <c r="I11" s="20">
        <f t="shared" si="1"/>
        <v>24.732142857142858</v>
      </c>
      <c r="J11" s="15">
        <v>17</v>
      </c>
      <c r="K11" s="20">
        <v>1</v>
      </c>
      <c r="L11" s="17">
        <v>10724.39</v>
      </c>
      <c r="M11" s="19">
        <v>1498</v>
      </c>
      <c r="N11" s="21">
        <v>45716</v>
      </c>
      <c r="O11" s="22" t="s">
        <v>25</v>
      </c>
    </row>
    <row r="12" spans="1:15" s="23" customFormat="1" ht="24.95" customHeight="1" x14ac:dyDescent="0.2">
      <c r="A12" s="15">
        <v>10</v>
      </c>
      <c r="B12" s="20">
        <v>10</v>
      </c>
      <c r="C12" s="16" t="s">
        <v>121</v>
      </c>
      <c r="D12" s="17">
        <v>8462.7000000000007</v>
      </c>
      <c r="E12" s="17">
        <v>14009.2</v>
      </c>
      <c r="F12" s="18">
        <f>(D12-E12)/E12</f>
        <v>-0.39591839648231159</v>
      </c>
      <c r="G12" s="19">
        <v>1118</v>
      </c>
      <c r="H12" s="20">
        <v>35</v>
      </c>
      <c r="I12" s="20">
        <f t="shared" si="1"/>
        <v>31.942857142857143</v>
      </c>
      <c r="J12" s="20">
        <v>9</v>
      </c>
      <c r="K12" s="20">
        <v>2</v>
      </c>
      <c r="L12" s="17">
        <v>32257.67</v>
      </c>
      <c r="M12" s="19">
        <v>4857</v>
      </c>
      <c r="N12" s="21" t="s">
        <v>120</v>
      </c>
      <c r="O12" s="22" t="s">
        <v>15</v>
      </c>
    </row>
    <row r="13" spans="1:15" s="23" customFormat="1" ht="24.95" customHeight="1" x14ac:dyDescent="0.2">
      <c r="A13" s="15">
        <v>11</v>
      </c>
      <c r="B13" s="20">
        <v>9</v>
      </c>
      <c r="C13" s="24" t="s">
        <v>24</v>
      </c>
      <c r="D13" s="17">
        <v>7998.24</v>
      </c>
      <c r="E13" s="17">
        <v>14326.73</v>
      </c>
      <c r="F13" s="18">
        <f>(D13-E13)/E13</f>
        <v>-0.44172606030824896</v>
      </c>
      <c r="G13" s="19">
        <v>1349</v>
      </c>
      <c r="H13" s="20">
        <v>29</v>
      </c>
      <c r="I13" s="20">
        <f t="shared" si="1"/>
        <v>46.517241379310342</v>
      </c>
      <c r="J13" s="15">
        <v>9</v>
      </c>
      <c r="K13" s="20">
        <v>10</v>
      </c>
      <c r="L13" s="17">
        <v>710391.84</v>
      </c>
      <c r="M13" s="19">
        <v>119922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20">
        <v>8</v>
      </c>
      <c r="C14" s="16" t="s">
        <v>114</v>
      </c>
      <c r="D14" s="17">
        <v>7611.46</v>
      </c>
      <c r="E14" s="17">
        <v>14856.3</v>
      </c>
      <c r="F14" s="18">
        <f>(D14-E14)/E14</f>
        <v>-0.48766112692931618</v>
      </c>
      <c r="G14" s="19">
        <v>1373</v>
      </c>
      <c r="H14" s="20">
        <v>52</v>
      </c>
      <c r="I14" s="20">
        <f t="shared" si="1"/>
        <v>26.403846153846153</v>
      </c>
      <c r="J14" s="15">
        <v>16</v>
      </c>
      <c r="K14" s="20">
        <v>3</v>
      </c>
      <c r="L14" s="17">
        <v>68111.62</v>
      </c>
      <c r="M14" s="19">
        <v>12914</v>
      </c>
      <c r="N14" s="21">
        <v>45702</v>
      </c>
      <c r="O14" s="22" t="s">
        <v>32</v>
      </c>
    </row>
    <row r="15" spans="1:15" s="23" customFormat="1" ht="24.95" customHeight="1" x14ac:dyDescent="0.2">
      <c r="A15" s="15">
        <v>13</v>
      </c>
      <c r="B15" s="20" t="s">
        <v>53</v>
      </c>
      <c r="C15" s="16" t="s">
        <v>135</v>
      </c>
      <c r="D15" s="17">
        <v>7236.59</v>
      </c>
      <c r="E15" s="17" t="s">
        <v>13</v>
      </c>
      <c r="F15" s="18" t="s">
        <v>13</v>
      </c>
      <c r="G15" s="19">
        <v>963</v>
      </c>
      <c r="H15" s="20">
        <v>53</v>
      </c>
      <c r="I15" s="20">
        <f t="shared" si="1"/>
        <v>18.169811320754718</v>
      </c>
      <c r="J15" s="15">
        <v>13</v>
      </c>
      <c r="K15" s="20">
        <v>1</v>
      </c>
      <c r="L15" s="17">
        <v>8101.69</v>
      </c>
      <c r="M15" s="19">
        <v>1104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20">
        <v>13</v>
      </c>
      <c r="C16" s="24" t="s">
        <v>26</v>
      </c>
      <c r="D16" s="42">
        <v>4552.5200000000004</v>
      </c>
      <c r="E16" s="17">
        <v>5677.78</v>
      </c>
      <c r="F16" s="18">
        <f>(D16-E16)/E16</f>
        <v>-0.19818661519114855</v>
      </c>
      <c r="G16" s="43">
        <v>720</v>
      </c>
      <c r="H16" s="20">
        <v>17</v>
      </c>
      <c r="I16" s="20">
        <f t="shared" si="1"/>
        <v>42.352941176470587</v>
      </c>
      <c r="J16" s="19">
        <v>6</v>
      </c>
      <c r="K16" s="20">
        <v>14</v>
      </c>
      <c r="L16" s="42">
        <v>1115676.56</v>
      </c>
      <c r="M16" s="43">
        <v>182291</v>
      </c>
      <c r="N16" s="21">
        <v>45625</v>
      </c>
      <c r="O16" s="22" t="s">
        <v>19</v>
      </c>
    </row>
    <row r="17" spans="1:15" s="23" customFormat="1" ht="24.95" customHeight="1" x14ac:dyDescent="0.2">
      <c r="A17" s="15">
        <v>15</v>
      </c>
      <c r="B17" s="20">
        <v>17</v>
      </c>
      <c r="C17" s="24" t="s">
        <v>27</v>
      </c>
      <c r="D17" s="17">
        <v>2077.85</v>
      </c>
      <c r="E17" s="17">
        <v>2816.75</v>
      </c>
      <c r="F17" s="18">
        <f>(D17-E17)/E17</f>
        <v>-0.2623235998934943</v>
      </c>
      <c r="G17" s="19">
        <v>297</v>
      </c>
      <c r="H17" s="20">
        <v>5</v>
      </c>
      <c r="I17" s="20">
        <f t="shared" si="1"/>
        <v>59.4</v>
      </c>
      <c r="J17" s="15">
        <v>2</v>
      </c>
      <c r="K17" s="20">
        <v>11</v>
      </c>
      <c r="L17" s="17">
        <v>351042.25</v>
      </c>
      <c r="M17" s="19">
        <v>56577</v>
      </c>
      <c r="N17" s="21">
        <v>45646</v>
      </c>
      <c r="O17" s="22" t="s">
        <v>19</v>
      </c>
    </row>
    <row r="18" spans="1:15" s="23" customFormat="1" ht="24.95" customHeight="1" x14ac:dyDescent="0.2">
      <c r="A18" s="15">
        <v>16</v>
      </c>
      <c r="B18" s="20">
        <v>21</v>
      </c>
      <c r="C18" s="16" t="s">
        <v>104</v>
      </c>
      <c r="D18" s="17">
        <v>1613.31</v>
      </c>
      <c r="E18" s="17">
        <v>1961.2</v>
      </c>
      <c r="F18" s="18">
        <f>(D18-E18)/E18</f>
        <v>-0.17738629410564966</v>
      </c>
      <c r="G18" s="19">
        <v>272</v>
      </c>
      <c r="H18" s="20">
        <v>10</v>
      </c>
      <c r="I18" s="20">
        <f t="shared" si="1"/>
        <v>27.2</v>
      </c>
      <c r="J18" s="20">
        <v>6</v>
      </c>
      <c r="K18" s="20">
        <v>4</v>
      </c>
      <c r="L18" s="17">
        <v>30893.61</v>
      </c>
      <c r="M18" s="19">
        <v>4660</v>
      </c>
      <c r="N18" s="21">
        <v>45695</v>
      </c>
      <c r="O18" s="22" t="s">
        <v>19</v>
      </c>
    </row>
    <row r="19" spans="1:15" s="23" customFormat="1" ht="24.95" customHeight="1" x14ac:dyDescent="0.2">
      <c r="A19" s="15">
        <v>17</v>
      </c>
      <c r="B19" s="20">
        <v>23</v>
      </c>
      <c r="C19" s="16" t="s">
        <v>28</v>
      </c>
      <c r="D19" s="17">
        <v>1557.65</v>
      </c>
      <c r="E19" s="17">
        <v>1344</v>
      </c>
      <c r="F19" s="18">
        <f>(D19-E19)/E19</f>
        <v>0.15896577380952387</v>
      </c>
      <c r="G19" s="19">
        <v>193</v>
      </c>
      <c r="H19" s="20">
        <v>6</v>
      </c>
      <c r="I19" s="20">
        <f t="shared" si="1"/>
        <v>32.166666666666664</v>
      </c>
      <c r="J19" s="20">
        <v>2</v>
      </c>
      <c r="K19" s="18" t="s">
        <v>13</v>
      </c>
      <c r="L19" s="17">
        <v>139362.44999999998</v>
      </c>
      <c r="M19" s="19">
        <v>19664</v>
      </c>
      <c r="N19" s="21">
        <v>45653</v>
      </c>
      <c r="O19" s="22" t="s">
        <v>29</v>
      </c>
    </row>
    <row r="20" spans="1:15" s="23" customFormat="1" ht="24.95" customHeight="1" x14ac:dyDescent="0.2">
      <c r="A20" s="15">
        <v>18</v>
      </c>
      <c r="B20" s="17" t="s">
        <v>13</v>
      </c>
      <c r="C20" s="16" t="s">
        <v>136</v>
      </c>
      <c r="D20" s="17">
        <v>1200</v>
      </c>
      <c r="E20" s="17" t="s">
        <v>13</v>
      </c>
      <c r="F20" s="18" t="s">
        <v>13</v>
      </c>
      <c r="G20" s="19">
        <v>246</v>
      </c>
      <c r="H20" s="20">
        <v>1</v>
      </c>
      <c r="I20" s="20">
        <f t="shared" si="1"/>
        <v>246</v>
      </c>
      <c r="J20" s="15">
        <v>1</v>
      </c>
      <c r="K20" s="20" t="s">
        <v>13</v>
      </c>
      <c r="L20" s="17">
        <v>857295.09</v>
      </c>
      <c r="M20" s="19">
        <v>119110</v>
      </c>
      <c r="N20" s="21">
        <v>45513</v>
      </c>
      <c r="O20" s="22" t="s">
        <v>137</v>
      </c>
    </row>
    <row r="21" spans="1:15" s="23" customFormat="1" ht="24.95" customHeight="1" x14ac:dyDescent="0.2">
      <c r="A21" s="15">
        <v>19</v>
      </c>
      <c r="B21" s="20">
        <v>18</v>
      </c>
      <c r="C21" s="16" t="s">
        <v>129</v>
      </c>
      <c r="D21" s="17">
        <v>859.97</v>
      </c>
      <c r="E21" s="17">
        <v>2735.31</v>
      </c>
      <c r="F21" s="18">
        <f>(D21-E21)/E21</f>
        <v>-0.68560419111544946</v>
      </c>
      <c r="G21" s="19">
        <v>174</v>
      </c>
      <c r="H21" s="20">
        <v>10</v>
      </c>
      <c r="I21" s="20">
        <f t="shared" si="1"/>
        <v>17.399999999999999</v>
      </c>
      <c r="J21" s="15">
        <v>6</v>
      </c>
      <c r="K21" s="20">
        <v>2</v>
      </c>
      <c r="L21" s="17">
        <v>4218.22</v>
      </c>
      <c r="M21" s="19">
        <v>956</v>
      </c>
      <c r="N21" s="21">
        <v>45709</v>
      </c>
      <c r="O21" s="22" t="s">
        <v>130</v>
      </c>
    </row>
    <row r="22" spans="1:15" s="2" customFormat="1" ht="24.95" customHeight="1" x14ac:dyDescent="0.2">
      <c r="A22" s="15">
        <v>20</v>
      </c>
      <c r="B22" s="20">
        <v>22</v>
      </c>
      <c r="C22" s="16" t="s">
        <v>61</v>
      </c>
      <c r="D22" s="17">
        <v>702.2</v>
      </c>
      <c r="E22" s="17">
        <v>1836.25</v>
      </c>
      <c r="F22" s="18">
        <f>(D22-E22)/E22</f>
        <v>-0.6175901974132062</v>
      </c>
      <c r="G22" s="19">
        <v>91</v>
      </c>
      <c r="H22" s="20">
        <v>5</v>
      </c>
      <c r="I22" s="20">
        <f t="shared" si="1"/>
        <v>18.2</v>
      </c>
      <c r="J22" s="15">
        <v>3</v>
      </c>
      <c r="K22" s="20">
        <v>8</v>
      </c>
      <c r="L22" s="17">
        <v>432329.5</v>
      </c>
      <c r="M22" s="19">
        <v>56223</v>
      </c>
      <c r="N22" s="21">
        <v>45667</v>
      </c>
      <c r="O22" s="22" t="s">
        <v>43</v>
      </c>
    </row>
    <row r="23" spans="1:15" s="23" customFormat="1" ht="24.95" customHeight="1" x14ac:dyDescent="0.2">
      <c r="A23" s="15">
        <v>21</v>
      </c>
      <c r="B23" s="20" t="s">
        <v>13</v>
      </c>
      <c r="C23" s="16" t="s">
        <v>49</v>
      </c>
      <c r="D23" s="17">
        <v>690.8</v>
      </c>
      <c r="E23" s="17" t="s">
        <v>13</v>
      </c>
      <c r="F23" s="18" t="s">
        <v>13</v>
      </c>
      <c r="G23" s="19">
        <v>113</v>
      </c>
      <c r="H23" s="20">
        <v>3</v>
      </c>
      <c r="I23" s="20">
        <f t="shared" si="1"/>
        <v>37.666666666666664</v>
      </c>
      <c r="J23" s="20">
        <v>3</v>
      </c>
      <c r="K23" s="20" t="s">
        <v>13</v>
      </c>
      <c r="L23" s="17">
        <v>131289.40000000002</v>
      </c>
      <c r="M23" s="19">
        <v>19439</v>
      </c>
      <c r="N23" s="21">
        <v>45562</v>
      </c>
      <c r="O23" s="22" t="s">
        <v>17</v>
      </c>
    </row>
    <row r="24" spans="1:15" s="23" customFormat="1" ht="24.95" customHeight="1" x14ac:dyDescent="0.2">
      <c r="A24" s="15">
        <v>22</v>
      </c>
      <c r="B24" s="20">
        <v>27</v>
      </c>
      <c r="C24" s="16" t="s">
        <v>78</v>
      </c>
      <c r="D24" s="17">
        <v>457</v>
      </c>
      <c r="E24" s="17">
        <v>678.7</v>
      </c>
      <c r="F24" s="18">
        <f>(D24-E24)/E24</f>
        <v>-0.32665389715632831</v>
      </c>
      <c r="G24" s="19">
        <v>81</v>
      </c>
      <c r="H24" s="20">
        <v>2</v>
      </c>
      <c r="I24" s="20">
        <f t="shared" si="1"/>
        <v>40.5</v>
      </c>
      <c r="J24" s="20">
        <v>2</v>
      </c>
      <c r="K24" s="18" t="s">
        <v>13</v>
      </c>
      <c r="L24" s="17">
        <v>50717.799999999996</v>
      </c>
      <c r="M24" s="19">
        <v>8166</v>
      </c>
      <c r="N24" s="21">
        <v>45674</v>
      </c>
      <c r="O24" s="22" t="s">
        <v>29</v>
      </c>
    </row>
    <row r="25" spans="1:15" s="25" customFormat="1" ht="24.95" customHeight="1" x14ac:dyDescent="0.15">
      <c r="A25" s="15">
        <v>23</v>
      </c>
      <c r="B25" s="20">
        <v>12</v>
      </c>
      <c r="C25" s="16" t="s">
        <v>106</v>
      </c>
      <c r="D25" s="17">
        <v>405</v>
      </c>
      <c r="E25" s="17">
        <v>5861</v>
      </c>
      <c r="F25" s="18">
        <f>(D25-E25)/E25</f>
        <v>-0.93089916396519368</v>
      </c>
      <c r="G25" s="19">
        <v>56</v>
      </c>
      <c r="H25" s="20" t="s">
        <v>13</v>
      </c>
      <c r="I25" s="20" t="s">
        <v>13</v>
      </c>
      <c r="J25" s="15">
        <v>1</v>
      </c>
      <c r="K25" s="20">
        <v>2</v>
      </c>
      <c r="L25" s="17">
        <v>17161</v>
      </c>
      <c r="M25" s="19">
        <v>2702</v>
      </c>
      <c r="N25" s="21" t="s">
        <v>120</v>
      </c>
      <c r="O25" s="22" t="s">
        <v>16</v>
      </c>
    </row>
    <row r="26" spans="1:15" s="25" customFormat="1" ht="24.95" customHeight="1" x14ac:dyDescent="0.15">
      <c r="A26" s="15">
        <v>24</v>
      </c>
      <c r="B26" s="20">
        <v>32</v>
      </c>
      <c r="C26" s="16" t="s">
        <v>102</v>
      </c>
      <c r="D26" s="17">
        <v>386</v>
      </c>
      <c r="E26" s="17">
        <v>247</v>
      </c>
      <c r="F26" s="18">
        <f>(D26-E26)/E26</f>
        <v>0.56275303643724695</v>
      </c>
      <c r="G26" s="19">
        <v>72</v>
      </c>
      <c r="H26" s="20">
        <v>3</v>
      </c>
      <c r="I26" s="20">
        <f>G26/H26</f>
        <v>24</v>
      </c>
      <c r="J26" s="20">
        <v>2</v>
      </c>
      <c r="K26" s="20">
        <v>4</v>
      </c>
      <c r="L26" s="17">
        <v>6006.87</v>
      </c>
      <c r="M26" s="19">
        <v>956</v>
      </c>
      <c r="N26" s="21">
        <v>45695</v>
      </c>
      <c r="O26" s="22" t="s">
        <v>103</v>
      </c>
    </row>
    <row r="27" spans="1:15" ht="24.75" customHeight="1" x14ac:dyDescent="0.15">
      <c r="A27" s="15">
        <v>25</v>
      </c>
      <c r="B27" s="17" t="s">
        <v>13</v>
      </c>
      <c r="C27" s="16" t="s">
        <v>33</v>
      </c>
      <c r="D27" s="17">
        <v>331.8</v>
      </c>
      <c r="E27" s="17" t="s">
        <v>13</v>
      </c>
      <c r="F27" s="18" t="s">
        <v>13</v>
      </c>
      <c r="G27" s="19">
        <v>42</v>
      </c>
      <c r="H27" s="20">
        <v>2</v>
      </c>
      <c r="I27" s="20">
        <f>G27/H27</f>
        <v>21</v>
      </c>
      <c r="J27" s="15">
        <v>1</v>
      </c>
      <c r="K27" s="20" t="s">
        <v>13</v>
      </c>
      <c r="L27" s="17">
        <v>71820.820000000007</v>
      </c>
      <c r="M27" s="19">
        <v>10796</v>
      </c>
      <c r="N27" s="21">
        <v>45639</v>
      </c>
      <c r="O27" s="22" t="s">
        <v>14</v>
      </c>
    </row>
    <row r="28" spans="1:15" s="25" customFormat="1" ht="24.75" customHeight="1" x14ac:dyDescent="0.15">
      <c r="A28" s="15">
        <v>26</v>
      </c>
      <c r="B28" s="17" t="s">
        <v>13</v>
      </c>
      <c r="C28" s="16" t="s">
        <v>52</v>
      </c>
      <c r="D28" s="17">
        <v>207</v>
      </c>
      <c r="E28" s="18" t="s">
        <v>13</v>
      </c>
      <c r="F28" s="18" t="s">
        <v>13</v>
      </c>
      <c r="G28" s="19">
        <v>36</v>
      </c>
      <c r="H28" s="20" t="s">
        <v>13</v>
      </c>
      <c r="I28" s="20" t="s">
        <v>13</v>
      </c>
      <c r="J28" s="15">
        <v>1</v>
      </c>
      <c r="K28" s="20" t="s">
        <v>20</v>
      </c>
      <c r="L28" s="17">
        <v>63851</v>
      </c>
      <c r="M28" s="19">
        <v>9700</v>
      </c>
      <c r="N28" s="21">
        <v>45660</v>
      </c>
      <c r="O28" s="22" t="s">
        <v>16</v>
      </c>
    </row>
    <row r="29" spans="1:15" s="25" customFormat="1" ht="24.75" customHeight="1" x14ac:dyDescent="0.15">
      <c r="A29" s="15">
        <v>27</v>
      </c>
      <c r="B29" s="20">
        <v>25</v>
      </c>
      <c r="C29" s="16" t="s">
        <v>92</v>
      </c>
      <c r="D29" s="17">
        <v>205</v>
      </c>
      <c r="E29" s="17">
        <v>993.8</v>
      </c>
      <c r="F29" s="18">
        <f>(D29-E29)/E29</f>
        <v>-0.79372107063795527</v>
      </c>
      <c r="G29" s="19">
        <v>43</v>
      </c>
      <c r="H29" s="20">
        <v>3</v>
      </c>
      <c r="I29" s="20">
        <f t="shared" ref="I29:I37" si="2">G29/H29</f>
        <v>14.333333333333334</v>
      </c>
      <c r="J29" s="15">
        <v>2</v>
      </c>
      <c r="K29" s="20">
        <v>5</v>
      </c>
      <c r="L29" s="17">
        <v>57578.420000000006</v>
      </c>
      <c r="M29" s="19">
        <v>10827</v>
      </c>
      <c r="N29" s="21">
        <v>45688</v>
      </c>
      <c r="O29" s="22" t="s">
        <v>17</v>
      </c>
    </row>
    <row r="30" spans="1:15" s="25" customFormat="1" ht="24.75" customHeight="1" x14ac:dyDescent="0.15">
      <c r="A30" s="15">
        <v>28</v>
      </c>
      <c r="B30" s="20">
        <v>24</v>
      </c>
      <c r="C30" s="16" t="s">
        <v>101</v>
      </c>
      <c r="D30" s="17">
        <v>197.5</v>
      </c>
      <c r="E30" s="17">
        <v>1229.8699999999999</v>
      </c>
      <c r="F30" s="18">
        <f>(D30-E30)/E30</f>
        <v>-0.83941392179661267</v>
      </c>
      <c r="G30" s="19">
        <v>35</v>
      </c>
      <c r="H30" s="20">
        <v>3</v>
      </c>
      <c r="I30" s="20">
        <f t="shared" si="2"/>
        <v>11.666666666666666</v>
      </c>
      <c r="J30" s="20">
        <v>1</v>
      </c>
      <c r="K30" s="20">
        <v>4</v>
      </c>
      <c r="L30" s="17">
        <v>25152.43</v>
      </c>
      <c r="M30" s="19">
        <v>4721</v>
      </c>
      <c r="N30" s="21">
        <v>45695</v>
      </c>
      <c r="O30" s="22" t="s">
        <v>15</v>
      </c>
    </row>
    <row r="31" spans="1:15" s="25" customFormat="1" ht="24.75" customHeight="1" x14ac:dyDescent="0.15">
      <c r="A31" s="15">
        <v>29</v>
      </c>
      <c r="B31" s="20">
        <v>33</v>
      </c>
      <c r="C31" s="16" t="s">
        <v>125</v>
      </c>
      <c r="D31" s="17">
        <v>179.85</v>
      </c>
      <c r="E31" s="17">
        <v>147.15</v>
      </c>
      <c r="F31" s="18">
        <f>(D31-E31)/E31</f>
        <v>0.22222222222222213</v>
      </c>
      <c r="G31" s="19">
        <v>33</v>
      </c>
      <c r="H31" s="20">
        <v>5</v>
      </c>
      <c r="I31" s="20">
        <f t="shared" si="2"/>
        <v>6.6</v>
      </c>
      <c r="J31" s="20">
        <v>1</v>
      </c>
      <c r="K31" s="18" t="s">
        <v>13</v>
      </c>
      <c r="L31" s="17">
        <v>289143.21000000002</v>
      </c>
      <c r="M31" s="19">
        <v>52897</v>
      </c>
      <c r="N31" s="21">
        <v>45562</v>
      </c>
      <c r="O31" s="22" t="s">
        <v>15</v>
      </c>
    </row>
    <row r="32" spans="1:15" s="25" customFormat="1" ht="24.75" customHeight="1" x14ac:dyDescent="0.15">
      <c r="A32" s="15">
        <v>30</v>
      </c>
      <c r="B32" s="20">
        <v>36</v>
      </c>
      <c r="C32" s="16" t="s">
        <v>57</v>
      </c>
      <c r="D32" s="17">
        <v>163</v>
      </c>
      <c r="E32" s="17">
        <v>88.5</v>
      </c>
      <c r="F32" s="18">
        <f>(D32-E32)/E32</f>
        <v>0.84180790960451979</v>
      </c>
      <c r="G32" s="19">
        <v>22</v>
      </c>
      <c r="H32" s="20">
        <v>1</v>
      </c>
      <c r="I32" s="20">
        <f t="shared" si="2"/>
        <v>22</v>
      </c>
      <c r="J32" s="20">
        <v>1</v>
      </c>
      <c r="K32" s="18" t="s">
        <v>13</v>
      </c>
      <c r="L32" s="17">
        <v>229738.71</v>
      </c>
      <c r="M32" s="19">
        <v>30843</v>
      </c>
      <c r="N32" s="21">
        <v>45660</v>
      </c>
      <c r="O32" s="22" t="s">
        <v>32</v>
      </c>
    </row>
    <row r="33" spans="1:15" s="25" customFormat="1" ht="24.75" customHeight="1" x14ac:dyDescent="0.15">
      <c r="A33" s="15">
        <v>31</v>
      </c>
      <c r="B33" s="20">
        <v>30</v>
      </c>
      <c r="C33" s="16" t="s">
        <v>124</v>
      </c>
      <c r="D33" s="17">
        <v>125.35</v>
      </c>
      <c r="E33" s="17">
        <v>283.39999999999998</v>
      </c>
      <c r="F33" s="18">
        <v>-0.68887083671811544</v>
      </c>
      <c r="G33" s="19">
        <v>23</v>
      </c>
      <c r="H33" s="20">
        <v>5</v>
      </c>
      <c r="I33" s="20">
        <f t="shared" si="2"/>
        <v>4.5999999999999996</v>
      </c>
      <c r="J33" s="20">
        <v>1</v>
      </c>
      <c r="K33" s="18" t="s">
        <v>13</v>
      </c>
      <c r="L33" s="17">
        <v>71632.259999999995</v>
      </c>
      <c r="M33" s="19">
        <v>14023</v>
      </c>
      <c r="N33" s="21">
        <v>45513</v>
      </c>
      <c r="O33" s="22" t="s">
        <v>15</v>
      </c>
    </row>
    <row r="34" spans="1:15" s="25" customFormat="1" ht="24.75" customHeight="1" x14ac:dyDescent="0.15">
      <c r="A34" s="15">
        <v>32</v>
      </c>
      <c r="B34" s="20">
        <v>38</v>
      </c>
      <c r="C34" s="16" t="s">
        <v>71</v>
      </c>
      <c r="D34" s="17">
        <v>110</v>
      </c>
      <c r="E34" s="17">
        <v>30</v>
      </c>
      <c r="F34" s="18">
        <f>(D34-E34)/E34</f>
        <v>2.6666666666666665</v>
      </c>
      <c r="G34" s="19">
        <v>23</v>
      </c>
      <c r="H34" s="19">
        <v>1</v>
      </c>
      <c r="I34" s="20">
        <f t="shared" si="2"/>
        <v>23</v>
      </c>
      <c r="J34" s="20">
        <v>1</v>
      </c>
      <c r="K34" s="20">
        <v>8</v>
      </c>
      <c r="L34" s="17">
        <v>5156</v>
      </c>
      <c r="M34" s="19">
        <v>972</v>
      </c>
      <c r="N34" s="21">
        <v>45667</v>
      </c>
      <c r="O34" s="22" t="s">
        <v>72</v>
      </c>
    </row>
    <row r="35" spans="1:15" s="25" customFormat="1" ht="24.75" customHeight="1" x14ac:dyDescent="0.15">
      <c r="A35" s="15">
        <v>33</v>
      </c>
      <c r="B35" s="20">
        <v>15</v>
      </c>
      <c r="C35" s="16" t="s">
        <v>128</v>
      </c>
      <c r="D35" s="17">
        <v>94</v>
      </c>
      <c r="E35" s="17">
        <v>3754.59</v>
      </c>
      <c r="F35" s="18">
        <f>(D35-E35)/E35</f>
        <v>-0.97496397742496521</v>
      </c>
      <c r="G35" s="19">
        <v>18</v>
      </c>
      <c r="H35" s="20">
        <v>1</v>
      </c>
      <c r="I35" s="20">
        <f t="shared" si="2"/>
        <v>18</v>
      </c>
      <c r="J35" s="20">
        <v>1</v>
      </c>
      <c r="K35" s="20">
        <v>2</v>
      </c>
      <c r="L35" s="17">
        <v>4048.9900000000002</v>
      </c>
      <c r="M35" s="19">
        <v>664</v>
      </c>
      <c r="N35" s="21">
        <v>45709</v>
      </c>
      <c r="O35" s="22" t="s">
        <v>29</v>
      </c>
    </row>
    <row r="36" spans="1:15" ht="24.75" customHeight="1" x14ac:dyDescent="0.15">
      <c r="A36" s="15">
        <v>34</v>
      </c>
      <c r="B36" s="20">
        <v>37</v>
      </c>
      <c r="C36" s="16" t="s">
        <v>42</v>
      </c>
      <c r="D36" s="17">
        <v>89</v>
      </c>
      <c r="E36" s="17">
        <v>60.6</v>
      </c>
      <c r="F36" s="18">
        <f>(D36-E36)/E36</f>
        <v>0.4686468646864686</v>
      </c>
      <c r="G36" s="19">
        <v>10</v>
      </c>
      <c r="H36" s="20">
        <v>1</v>
      </c>
      <c r="I36" s="20">
        <f t="shared" si="2"/>
        <v>10</v>
      </c>
      <c r="J36" s="15">
        <v>1</v>
      </c>
      <c r="K36" s="20" t="s">
        <v>13</v>
      </c>
      <c r="L36" s="17">
        <v>8614.15</v>
      </c>
      <c r="M36" s="19">
        <v>1342</v>
      </c>
      <c r="N36" s="21">
        <v>45639</v>
      </c>
      <c r="O36" s="22" t="s">
        <v>43</v>
      </c>
    </row>
    <row r="37" spans="1:15" s="25" customFormat="1" ht="24.75" customHeight="1" x14ac:dyDescent="0.15">
      <c r="A37" s="15">
        <v>35</v>
      </c>
      <c r="B37" s="20">
        <v>28</v>
      </c>
      <c r="C37" s="16" t="s">
        <v>126</v>
      </c>
      <c r="D37" s="17">
        <v>82</v>
      </c>
      <c r="E37" s="17">
        <v>661.07</v>
      </c>
      <c r="F37" s="18">
        <f>(D37-E37)/E37</f>
        <v>-0.87595867306034159</v>
      </c>
      <c r="G37" s="19">
        <v>15</v>
      </c>
      <c r="H37" s="20">
        <v>1</v>
      </c>
      <c r="I37" s="20">
        <f t="shared" si="2"/>
        <v>15</v>
      </c>
      <c r="J37" s="20">
        <v>1</v>
      </c>
      <c r="K37" s="20">
        <v>3</v>
      </c>
      <c r="L37" s="17">
        <v>4383.2700000000004</v>
      </c>
      <c r="M37" s="19">
        <v>719</v>
      </c>
      <c r="N37" s="21">
        <v>45336</v>
      </c>
      <c r="O37" s="22" t="s">
        <v>29</v>
      </c>
    </row>
    <row r="38" spans="1:15" ht="24.75" customHeight="1" x14ac:dyDescent="0.2">
      <c r="A38" s="27" t="s">
        <v>20</v>
      </c>
      <c r="B38" s="56" t="s">
        <v>20</v>
      </c>
      <c r="C38" s="29" t="s">
        <v>139</v>
      </c>
      <c r="D38" s="30">
        <f>SUBTOTAL(109,Table13245678910[Pajamos 
(GBO)])</f>
        <v>341819.79000000004</v>
      </c>
      <c r="E38" s="30" t="s">
        <v>140</v>
      </c>
      <c r="F38" s="45">
        <f t="shared" ref="F38" si="3">(D38-E38)/E38</f>
        <v>-0.28537574139542266</v>
      </c>
      <c r="G38" s="47">
        <f>SUBTOTAL(107,Table13245678910[Žiūrovų sk. 
(ADM)])</f>
        <v>3153.9245065913215</v>
      </c>
      <c r="H38" s="27"/>
      <c r="I38" s="27"/>
      <c r="J38" s="27"/>
      <c r="K38" s="59"/>
      <c r="L38" s="49"/>
      <c r="M38" s="50" t="s">
        <v>20</v>
      </c>
      <c r="N38" s="52"/>
      <c r="O38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C14C-C21A-4353-91D6-36A0AA6AF105}">
  <sheetPr>
    <pageSetUpPr fitToPage="1"/>
  </sheetPr>
  <dimension ref="A1:XFC41"/>
  <sheetViews>
    <sheetView topLeftCell="A6" zoomScale="60" zoomScaleNormal="60" workbookViewId="0">
      <selection activeCell="C31" sqref="C31:XFD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2" t="s">
        <v>118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189621.88</v>
      </c>
      <c r="E3" s="17">
        <v>252444.13</v>
      </c>
      <c r="F3" s="18">
        <f>(D3-E3)/E3</f>
        <v>-0.24885605381277828</v>
      </c>
      <c r="G3" s="19">
        <v>22489</v>
      </c>
      <c r="H3" s="20">
        <v>221</v>
      </c>
      <c r="I3" s="20">
        <f>G3/H3</f>
        <v>101.76018099547511</v>
      </c>
      <c r="J3" s="15">
        <v>20</v>
      </c>
      <c r="K3" s="20">
        <v>5</v>
      </c>
      <c r="L3" s="17">
        <v>2324095.29</v>
      </c>
      <c r="M3" s="19">
        <v>300338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107</v>
      </c>
      <c r="D4" s="17">
        <v>70700.572499999995</v>
      </c>
      <c r="E4" s="17">
        <v>167659.53</v>
      </c>
      <c r="F4" s="18">
        <f>(D4-E4)/E4</f>
        <v>-0.57830865623922489</v>
      </c>
      <c r="G4" s="19">
        <v>9772</v>
      </c>
      <c r="H4" s="20" t="s">
        <v>13</v>
      </c>
      <c r="I4" s="20" t="s">
        <v>13</v>
      </c>
      <c r="J4" s="15">
        <v>10</v>
      </c>
      <c r="K4" s="20">
        <v>2</v>
      </c>
      <c r="L4" s="17">
        <v>322749.64250000002</v>
      </c>
      <c r="M4" s="19">
        <v>41200</v>
      </c>
      <c r="N4" s="21">
        <v>45336</v>
      </c>
      <c r="O4" s="22" t="s">
        <v>108</v>
      </c>
    </row>
    <row r="5" spans="1:15" s="23" customFormat="1" ht="24.95" customHeight="1" x14ac:dyDescent="0.2">
      <c r="A5" s="15">
        <v>3</v>
      </c>
      <c r="B5" s="20">
        <v>3</v>
      </c>
      <c r="C5" s="16" t="s">
        <v>116</v>
      </c>
      <c r="D5" s="17">
        <v>32374.66</v>
      </c>
      <c r="E5" s="17">
        <v>72275.53</v>
      </c>
      <c r="F5" s="18">
        <f>(D5-E5)/E5</f>
        <v>-0.55206610038003179</v>
      </c>
      <c r="G5" s="19">
        <v>4123</v>
      </c>
      <c r="H5" s="20">
        <v>83</v>
      </c>
      <c r="I5" s="20">
        <f t="shared" ref="I5:I13" si="0">G5/H5</f>
        <v>49.674698795180724</v>
      </c>
      <c r="J5" s="15">
        <v>16</v>
      </c>
      <c r="K5" s="20">
        <v>2</v>
      </c>
      <c r="L5" s="17">
        <v>152408.82999999999</v>
      </c>
      <c r="M5" s="19">
        <v>19649</v>
      </c>
      <c r="N5" s="21">
        <v>45702</v>
      </c>
      <c r="O5" s="22" t="s">
        <v>32</v>
      </c>
    </row>
    <row r="6" spans="1:15" s="23" customFormat="1" ht="24.95" customHeight="1" x14ac:dyDescent="0.2">
      <c r="A6" s="15">
        <v>4</v>
      </c>
      <c r="B6" s="20" t="s">
        <v>53</v>
      </c>
      <c r="C6" s="16" t="s">
        <v>119</v>
      </c>
      <c r="D6" s="17">
        <v>25593.040000000001</v>
      </c>
      <c r="E6" s="18" t="s">
        <v>13</v>
      </c>
      <c r="F6" s="18" t="s">
        <v>13</v>
      </c>
      <c r="G6" s="19">
        <v>4667</v>
      </c>
      <c r="H6" s="20">
        <v>94</v>
      </c>
      <c r="I6" s="20">
        <f t="shared" si="0"/>
        <v>49.648936170212764</v>
      </c>
      <c r="J6" s="20">
        <v>19</v>
      </c>
      <c r="K6" s="20">
        <v>1</v>
      </c>
      <c r="L6" s="17">
        <v>25593.040000000001</v>
      </c>
      <c r="M6" s="19">
        <v>4667</v>
      </c>
      <c r="N6" s="21">
        <v>45709</v>
      </c>
      <c r="O6" s="22" t="s">
        <v>17</v>
      </c>
    </row>
    <row r="7" spans="1:15" s="23" customFormat="1" ht="24.95" customHeight="1" x14ac:dyDescent="0.2">
      <c r="A7" s="15">
        <v>5</v>
      </c>
      <c r="B7" s="20">
        <v>6</v>
      </c>
      <c r="C7" s="16" t="s">
        <v>79</v>
      </c>
      <c r="D7" s="17">
        <v>24111.58</v>
      </c>
      <c r="E7" s="17">
        <v>19520.009999999998</v>
      </c>
      <c r="F7" s="18">
        <f>(D7-E7)/E7</f>
        <v>0.23522375244684832</v>
      </c>
      <c r="G7" s="19">
        <v>4006</v>
      </c>
      <c r="H7" s="20">
        <v>62</v>
      </c>
      <c r="I7" s="20">
        <f t="shared" si="0"/>
        <v>64.612903225806448</v>
      </c>
      <c r="J7" s="15">
        <v>12</v>
      </c>
      <c r="K7" s="20">
        <v>5</v>
      </c>
      <c r="L7" s="17">
        <v>315883.93</v>
      </c>
      <c r="M7" s="19">
        <v>54865</v>
      </c>
      <c r="N7" s="21">
        <v>45681</v>
      </c>
      <c r="O7" s="15" t="s">
        <v>80</v>
      </c>
    </row>
    <row r="8" spans="1:15" s="23" customFormat="1" ht="24.95" customHeight="1" x14ac:dyDescent="0.2">
      <c r="A8" s="15">
        <v>6</v>
      </c>
      <c r="B8" s="20">
        <v>4</v>
      </c>
      <c r="C8" s="16" t="s">
        <v>115</v>
      </c>
      <c r="D8" s="17">
        <v>23635.16</v>
      </c>
      <c r="E8" s="17">
        <v>34068.07</v>
      </c>
      <c r="F8" s="18">
        <f>(D8-E8)/E8</f>
        <v>-0.30623718925081461</v>
      </c>
      <c r="G8" s="19">
        <v>3108</v>
      </c>
      <c r="H8" s="20">
        <v>81</v>
      </c>
      <c r="I8" s="20">
        <f t="shared" si="0"/>
        <v>38.370370370370374</v>
      </c>
      <c r="J8" s="15">
        <v>15</v>
      </c>
      <c r="K8" s="20">
        <v>2</v>
      </c>
      <c r="L8" s="17">
        <v>83404.41</v>
      </c>
      <c r="M8" s="19">
        <v>11856</v>
      </c>
      <c r="N8" s="21">
        <v>45702</v>
      </c>
      <c r="O8" s="22" t="s">
        <v>19</v>
      </c>
    </row>
    <row r="9" spans="1:15" s="23" customFormat="1" ht="24.95" customHeight="1" x14ac:dyDescent="0.2">
      <c r="A9" s="15">
        <v>7</v>
      </c>
      <c r="B9" s="20">
        <v>7</v>
      </c>
      <c r="C9" s="16" t="s">
        <v>93</v>
      </c>
      <c r="D9" s="17">
        <v>16850.23</v>
      </c>
      <c r="E9" s="17">
        <v>12847.32</v>
      </c>
      <c r="F9" s="18">
        <f>(D9-E9)/E9</f>
        <v>0.31157548811736613</v>
      </c>
      <c r="G9" s="19">
        <v>2363</v>
      </c>
      <c r="H9" s="20">
        <v>35</v>
      </c>
      <c r="I9" s="20">
        <f t="shared" si="0"/>
        <v>67.51428571428572</v>
      </c>
      <c r="J9" s="15">
        <v>10</v>
      </c>
      <c r="K9" s="20">
        <v>4</v>
      </c>
      <c r="L9" s="17">
        <v>123295.44</v>
      </c>
      <c r="M9" s="19">
        <v>18102</v>
      </c>
      <c r="N9" s="21">
        <v>45688</v>
      </c>
      <c r="O9" s="22" t="s">
        <v>15</v>
      </c>
    </row>
    <row r="10" spans="1:15" s="23" customFormat="1" ht="24.95" customHeight="1" x14ac:dyDescent="0.2">
      <c r="A10" s="15">
        <v>8</v>
      </c>
      <c r="B10" s="20">
        <v>5</v>
      </c>
      <c r="C10" s="16" t="s">
        <v>114</v>
      </c>
      <c r="D10" s="17">
        <v>14856.3</v>
      </c>
      <c r="E10" s="17">
        <v>21420.48</v>
      </c>
      <c r="F10" s="18">
        <f>(D10-E10)/E10</f>
        <v>-0.30644411329718102</v>
      </c>
      <c r="G10" s="19">
        <v>2756</v>
      </c>
      <c r="H10" s="20">
        <v>69</v>
      </c>
      <c r="I10" s="20">
        <f t="shared" si="0"/>
        <v>39.94202898550725</v>
      </c>
      <c r="J10" s="15">
        <v>20</v>
      </c>
      <c r="K10" s="20">
        <v>2</v>
      </c>
      <c r="L10" s="17">
        <v>58922.47</v>
      </c>
      <c r="M10" s="19">
        <v>11140</v>
      </c>
      <c r="N10" s="21">
        <v>45702</v>
      </c>
      <c r="O10" s="22" t="s">
        <v>32</v>
      </c>
    </row>
    <row r="11" spans="1:15" s="23" customFormat="1" ht="24.95" customHeight="1" x14ac:dyDescent="0.2">
      <c r="A11" s="15">
        <v>9</v>
      </c>
      <c r="B11" s="20">
        <v>9</v>
      </c>
      <c r="C11" s="24" t="s">
        <v>24</v>
      </c>
      <c r="D11" s="17">
        <v>14326.73</v>
      </c>
      <c r="E11" s="17">
        <v>9155.2199999999993</v>
      </c>
      <c r="F11" s="18">
        <f>(D11-E11)/E11</f>
        <v>0.56487009596710958</v>
      </c>
      <c r="G11" s="19">
        <v>2501</v>
      </c>
      <c r="H11" s="20">
        <v>39</v>
      </c>
      <c r="I11" s="20">
        <f t="shared" si="0"/>
        <v>64.128205128205124</v>
      </c>
      <c r="J11" s="15">
        <v>10</v>
      </c>
      <c r="K11" s="20">
        <v>9</v>
      </c>
      <c r="L11" s="17">
        <v>700929.23</v>
      </c>
      <c r="M11" s="19">
        <v>118222</v>
      </c>
      <c r="N11" s="21">
        <v>45653</v>
      </c>
      <c r="O11" s="22" t="s">
        <v>25</v>
      </c>
    </row>
    <row r="12" spans="1:15" s="23" customFormat="1" ht="24.95" customHeight="1" x14ac:dyDescent="0.2">
      <c r="A12" s="15">
        <v>10</v>
      </c>
      <c r="B12" s="20" t="s">
        <v>53</v>
      </c>
      <c r="C12" s="16" t="s">
        <v>121</v>
      </c>
      <c r="D12" s="17">
        <v>14009.2</v>
      </c>
      <c r="E12" s="17" t="s">
        <v>13</v>
      </c>
      <c r="F12" s="18" t="s">
        <v>13</v>
      </c>
      <c r="G12" s="19">
        <v>1830</v>
      </c>
      <c r="H12" s="20">
        <v>51</v>
      </c>
      <c r="I12" s="20">
        <f t="shared" si="0"/>
        <v>35.882352941176471</v>
      </c>
      <c r="J12" s="20">
        <v>12</v>
      </c>
      <c r="K12" s="20">
        <v>1</v>
      </c>
      <c r="L12" s="17">
        <v>17615.37</v>
      </c>
      <c r="M12" s="19">
        <v>2377</v>
      </c>
      <c r="N12" s="21" t="s">
        <v>120</v>
      </c>
      <c r="O12" s="22" t="s">
        <v>15</v>
      </c>
    </row>
    <row r="13" spans="1:15" s="23" customFormat="1" ht="24.95" customHeight="1" x14ac:dyDescent="0.2">
      <c r="A13" s="15">
        <v>11</v>
      </c>
      <c r="B13" s="20" t="s">
        <v>53</v>
      </c>
      <c r="C13" s="16" t="s">
        <v>132</v>
      </c>
      <c r="D13" s="17">
        <v>7279.6</v>
      </c>
      <c r="E13" s="17" t="s">
        <v>13</v>
      </c>
      <c r="F13" s="18" t="s">
        <v>13</v>
      </c>
      <c r="G13" s="19">
        <v>1097</v>
      </c>
      <c r="H13" s="20">
        <v>14</v>
      </c>
      <c r="I13" s="20">
        <f t="shared" si="0"/>
        <v>78.357142857142861</v>
      </c>
      <c r="J13" s="15">
        <v>7</v>
      </c>
      <c r="K13" s="20">
        <v>1</v>
      </c>
      <c r="L13" s="17">
        <v>7279.6</v>
      </c>
      <c r="M13" s="19">
        <v>1097</v>
      </c>
      <c r="N13" s="21" t="s">
        <v>120</v>
      </c>
      <c r="O13" s="22" t="s">
        <v>110</v>
      </c>
    </row>
    <row r="14" spans="1:15" s="23" customFormat="1" ht="24.95" customHeight="1" x14ac:dyDescent="0.2">
      <c r="A14" s="15">
        <v>12</v>
      </c>
      <c r="B14" s="20">
        <v>11</v>
      </c>
      <c r="C14" s="16" t="s">
        <v>106</v>
      </c>
      <c r="D14" s="17">
        <v>5861</v>
      </c>
      <c r="E14" s="17">
        <v>5902</v>
      </c>
      <c r="F14" s="18">
        <f>(D14-E14)/E14</f>
        <v>-6.946797695696374E-3</v>
      </c>
      <c r="G14" s="19">
        <v>774</v>
      </c>
      <c r="H14" s="20" t="s">
        <v>13</v>
      </c>
      <c r="I14" s="20" t="s">
        <v>13</v>
      </c>
      <c r="J14" s="15">
        <v>12</v>
      </c>
      <c r="K14" s="20">
        <v>1</v>
      </c>
      <c r="L14" s="17">
        <v>13108</v>
      </c>
      <c r="M14" s="19">
        <v>1739</v>
      </c>
      <c r="N14" s="21" t="s">
        <v>120</v>
      </c>
      <c r="O14" s="22" t="s">
        <v>16</v>
      </c>
    </row>
    <row r="15" spans="1:15" s="23" customFormat="1" ht="24.95" customHeight="1" x14ac:dyDescent="0.2">
      <c r="A15" s="15">
        <v>13</v>
      </c>
      <c r="B15" s="20">
        <v>12</v>
      </c>
      <c r="C15" s="24" t="s">
        <v>26</v>
      </c>
      <c r="D15" s="42">
        <v>5677.78</v>
      </c>
      <c r="E15" s="17">
        <v>5664.21</v>
      </c>
      <c r="F15" s="18">
        <f>(D15-E15)/E15</f>
        <v>2.3957445080602076E-3</v>
      </c>
      <c r="G15" s="43">
        <v>936</v>
      </c>
      <c r="H15" s="20">
        <v>16</v>
      </c>
      <c r="I15" s="20">
        <f>G15/H15</f>
        <v>58.5</v>
      </c>
      <c r="J15" s="19">
        <v>5</v>
      </c>
      <c r="K15" s="20">
        <v>13</v>
      </c>
      <c r="L15" s="42">
        <v>1110547.5900000001</v>
      </c>
      <c r="M15" s="43">
        <v>181443</v>
      </c>
      <c r="N15" s="21">
        <v>45625</v>
      </c>
      <c r="O15" s="22" t="s">
        <v>19</v>
      </c>
    </row>
    <row r="16" spans="1:15" s="23" customFormat="1" ht="24.95" customHeight="1" x14ac:dyDescent="0.2">
      <c r="A16" s="15">
        <v>14</v>
      </c>
      <c r="B16" s="20">
        <v>15</v>
      </c>
      <c r="C16" s="24" t="s">
        <v>22</v>
      </c>
      <c r="D16" s="17">
        <v>4776</v>
      </c>
      <c r="E16" s="17">
        <v>5449</v>
      </c>
      <c r="F16" s="18">
        <f>(D16-E16)/E16</f>
        <v>-0.12350890071572766</v>
      </c>
      <c r="G16" s="19">
        <v>674</v>
      </c>
      <c r="H16" s="17" t="s">
        <v>13</v>
      </c>
      <c r="I16" s="17" t="s">
        <v>13</v>
      </c>
      <c r="J16" s="17" t="s">
        <v>13</v>
      </c>
      <c r="K16" s="20">
        <v>15</v>
      </c>
      <c r="L16" s="17">
        <v>1088894</v>
      </c>
      <c r="M16" s="19">
        <v>142378</v>
      </c>
      <c r="N16" s="21">
        <v>45646</v>
      </c>
      <c r="O16" s="22" t="s">
        <v>23</v>
      </c>
    </row>
    <row r="17" spans="1:15" s="23" customFormat="1" ht="24.95" customHeight="1" x14ac:dyDescent="0.2">
      <c r="A17" s="15">
        <v>15</v>
      </c>
      <c r="B17" s="20" t="s">
        <v>53</v>
      </c>
      <c r="C17" s="16" t="s">
        <v>128</v>
      </c>
      <c r="D17" s="17">
        <v>3754.59</v>
      </c>
      <c r="E17" s="18" t="s">
        <v>13</v>
      </c>
      <c r="F17" s="18" t="s">
        <v>13</v>
      </c>
      <c r="G17" s="19">
        <v>615</v>
      </c>
      <c r="H17" s="20">
        <v>18</v>
      </c>
      <c r="I17" s="20">
        <f t="shared" ref="I17:I28" si="1">G17/H17</f>
        <v>34.166666666666664</v>
      </c>
      <c r="J17" s="20">
        <v>6</v>
      </c>
      <c r="K17" s="20">
        <v>1</v>
      </c>
      <c r="L17" s="17">
        <v>3754.59</v>
      </c>
      <c r="M17" s="19">
        <v>615</v>
      </c>
      <c r="N17" s="21">
        <v>45709</v>
      </c>
      <c r="O17" s="22" t="s">
        <v>29</v>
      </c>
    </row>
    <row r="18" spans="1:15" s="23" customFormat="1" ht="24.95" customHeight="1" x14ac:dyDescent="0.2">
      <c r="A18" s="15">
        <v>16</v>
      </c>
      <c r="B18" s="20" t="s">
        <v>53</v>
      </c>
      <c r="C18" s="16" t="s">
        <v>122</v>
      </c>
      <c r="D18" s="17">
        <v>3427.76</v>
      </c>
      <c r="E18" s="17" t="s">
        <v>13</v>
      </c>
      <c r="F18" s="18" t="s">
        <v>13</v>
      </c>
      <c r="G18" s="19">
        <v>426</v>
      </c>
      <c r="H18" s="20">
        <v>36</v>
      </c>
      <c r="I18" s="20">
        <f t="shared" si="1"/>
        <v>11.833333333333334</v>
      </c>
      <c r="J18" s="20">
        <v>11</v>
      </c>
      <c r="K18" s="20">
        <v>1</v>
      </c>
      <c r="L18" s="17">
        <v>3427.76</v>
      </c>
      <c r="M18" s="19">
        <v>426</v>
      </c>
      <c r="N18" s="21" t="s">
        <v>120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17</v>
      </c>
      <c r="C19" s="24" t="s">
        <v>27</v>
      </c>
      <c r="D19" s="17">
        <v>2816.75</v>
      </c>
      <c r="E19" s="17">
        <v>3836.57</v>
      </c>
      <c r="F19" s="18">
        <f>(D19-E19)/E19</f>
        <v>-0.26581555921044059</v>
      </c>
      <c r="G19" s="19">
        <v>422</v>
      </c>
      <c r="H19" s="20">
        <v>4</v>
      </c>
      <c r="I19" s="20">
        <f t="shared" si="1"/>
        <v>105.5</v>
      </c>
      <c r="J19" s="15">
        <v>2</v>
      </c>
      <c r="K19" s="20">
        <v>10</v>
      </c>
      <c r="L19" s="17">
        <v>348424.4</v>
      </c>
      <c r="M19" s="19">
        <v>56164</v>
      </c>
      <c r="N19" s="21">
        <v>45646</v>
      </c>
      <c r="O19" s="22" t="s">
        <v>19</v>
      </c>
    </row>
    <row r="20" spans="1:15" s="23" customFormat="1" ht="24.95" customHeight="1" x14ac:dyDescent="0.2">
      <c r="A20" s="15">
        <v>18</v>
      </c>
      <c r="B20" s="20" t="s">
        <v>53</v>
      </c>
      <c r="C20" s="16" t="s">
        <v>129</v>
      </c>
      <c r="D20" s="17">
        <v>2735.31</v>
      </c>
      <c r="E20" s="18" t="s">
        <v>13</v>
      </c>
      <c r="F20" s="18" t="s">
        <v>13</v>
      </c>
      <c r="G20" s="19">
        <v>626</v>
      </c>
      <c r="H20" s="20">
        <v>46</v>
      </c>
      <c r="I20" s="20">
        <f t="shared" si="1"/>
        <v>13.608695652173912</v>
      </c>
      <c r="J20" s="15">
        <v>13</v>
      </c>
      <c r="K20" s="20">
        <v>1</v>
      </c>
      <c r="L20" s="17">
        <v>2735.31</v>
      </c>
      <c r="M20" s="19">
        <v>626</v>
      </c>
      <c r="N20" s="21">
        <v>45709</v>
      </c>
      <c r="O20" s="22" t="s">
        <v>130</v>
      </c>
    </row>
    <row r="21" spans="1:15" s="23" customFormat="1" ht="24.95" customHeight="1" x14ac:dyDescent="0.2">
      <c r="A21" s="15">
        <v>19</v>
      </c>
      <c r="B21" s="20" t="s">
        <v>56</v>
      </c>
      <c r="C21" s="16" t="s">
        <v>123</v>
      </c>
      <c r="D21" s="17">
        <v>2222.23</v>
      </c>
      <c r="E21" s="17" t="s">
        <v>13</v>
      </c>
      <c r="F21" s="18" t="s">
        <v>13</v>
      </c>
      <c r="G21" s="19">
        <v>374</v>
      </c>
      <c r="H21" s="20">
        <v>5</v>
      </c>
      <c r="I21" s="20">
        <f t="shared" si="1"/>
        <v>74.8</v>
      </c>
      <c r="J21" s="20">
        <v>5</v>
      </c>
      <c r="K21" s="20">
        <v>0</v>
      </c>
      <c r="L21" s="17">
        <v>2222.23</v>
      </c>
      <c r="M21" s="19">
        <v>374</v>
      </c>
      <c r="N21" s="21" t="s">
        <v>58</v>
      </c>
      <c r="O21" s="22" t="s">
        <v>15</v>
      </c>
    </row>
    <row r="22" spans="1:15" s="2" customFormat="1" ht="24.95" customHeight="1" x14ac:dyDescent="0.2">
      <c r="A22" s="15">
        <v>20</v>
      </c>
      <c r="B22" s="20">
        <v>13</v>
      </c>
      <c r="C22" s="16" t="s">
        <v>100</v>
      </c>
      <c r="D22" s="17">
        <v>2180.6999999999998</v>
      </c>
      <c r="E22" s="17">
        <v>5606.68</v>
      </c>
      <c r="F22" s="18">
        <f t="shared" ref="F22:F28" si="2">(D22-E22)/E22</f>
        <v>-0.61105324363081182</v>
      </c>
      <c r="G22" s="19">
        <v>280</v>
      </c>
      <c r="H22" s="20">
        <v>11</v>
      </c>
      <c r="I22" s="20">
        <f t="shared" si="1"/>
        <v>25.454545454545453</v>
      </c>
      <c r="J22" s="20">
        <v>3</v>
      </c>
      <c r="K22" s="20">
        <v>3</v>
      </c>
      <c r="L22" s="17">
        <v>28444.06</v>
      </c>
      <c r="M22" s="19">
        <v>3919</v>
      </c>
      <c r="N22" s="21">
        <v>45695</v>
      </c>
      <c r="O22" s="22" t="s">
        <v>15</v>
      </c>
    </row>
    <row r="23" spans="1:15" s="23" customFormat="1" ht="24.95" customHeight="1" x14ac:dyDescent="0.2">
      <c r="A23" s="15">
        <v>21</v>
      </c>
      <c r="B23" s="20">
        <v>10</v>
      </c>
      <c r="C23" s="16" t="s">
        <v>104</v>
      </c>
      <c r="D23" s="17">
        <v>1961.2</v>
      </c>
      <c r="E23" s="17">
        <v>5969.54</v>
      </c>
      <c r="F23" s="18">
        <f t="shared" si="2"/>
        <v>-0.67146547305152493</v>
      </c>
      <c r="G23" s="19">
        <v>294</v>
      </c>
      <c r="H23" s="20">
        <v>6</v>
      </c>
      <c r="I23" s="20">
        <f t="shared" si="1"/>
        <v>49</v>
      </c>
      <c r="J23" s="20">
        <v>4</v>
      </c>
      <c r="K23" s="20">
        <v>3</v>
      </c>
      <c r="L23" s="17">
        <v>27620.25</v>
      </c>
      <c r="M23" s="19">
        <v>4067</v>
      </c>
      <c r="N23" s="21">
        <v>45695</v>
      </c>
      <c r="O23" s="22" t="s">
        <v>19</v>
      </c>
    </row>
    <row r="24" spans="1:15" s="2" customFormat="1" ht="24.95" customHeight="1" x14ac:dyDescent="0.2">
      <c r="A24" s="15">
        <v>22</v>
      </c>
      <c r="B24" s="20">
        <v>8</v>
      </c>
      <c r="C24" s="16" t="s">
        <v>61</v>
      </c>
      <c r="D24" s="17">
        <v>1836.25</v>
      </c>
      <c r="E24" s="17">
        <v>11934.14</v>
      </c>
      <c r="F24" s="18">
        <f t="shared" si="2"/>
        <v>-0.84613470262624702</v>
      </c>
      <c r="G24" s="19">
        <v>228</v>
      </c>
      <c r="H24" s="20">
        <v>10</v>
      </c>
      <c r="I24" s="20">
        <f t="shared" si="1"/>
        <v>22.8</v>
      </c>
      <c r="J24" s="15">
        <v>4</v>
      </c>
      <c r="K24" s="20">
        <v>7</v>
      </c>
      <c r="L24" s="17">
        <v>430354.06</v>
      </c>
      <c r="M24" s="19">
        <v>55891</v>
      </c>
      <c r="N24" s="21">
        <v>45667</v>
      </c>
      <c r="O24" s="22" t="s">
        <v>43</v>
      </c>
    </row>
    <row r="25" spans="1:15" ht="24.95" customHeight="1" x14ac:dyDescent="0.15">
      <c r="A25" s="15">
        <v>23</v>
      </c>
      <c r="B25" s="20">
        <v>20</v>
      </c>
      <c r="C25" s="16" t="s">
        <v>28</v>
      </c>
      <c r="D25" s="17">
        <v>1344</v>
      </c>
      <c r="E25" s="17">
        <v>2382</v>
      </c>
      <c r="F25" s="18">
        <f t="shared" si="2"/>
        <v>-0.4357682619647355</v>
      </c>
      <c r="G25" s="19">
        <v>159</v>
      </c>
      <c r="H25" s="20">
        <v>5</v>
      </c>
      <c r="I25" s="20">
        <f t="shared" si="1"/>
        <v>31.8</v>
      </c>
      <c r="J25" s="20">
        <v>3</v>
      </c>
      <c r="K25" s="20" t="s">
        <v>13</v>
      </c>
      <c r="L25" s="17">
        <v>137309.29999999999</v>
      </c>
      <c r="M25" s="19">
        <v>19397</v>
      </c>
      <c r="N25" s="21">
        <v>45653</v>
      </c>
      <c r="O25" s="22" t="s">
        <v>29</v>
      </c>
    </row>
    <row r="26" spans="1:15" ht="24.95" customHeight="1" x14ac:dyDescent="0.15">
      <c r="A26" s="15">
        <v>24</v>
      </c>
      <c r="B26" s="20">
        <v>18</v>
      </c>
      <c r="C26" s="16" t="s">
        <v>101</v>
      </c>
      <c r="D26" s="17">
        <v>1229.8699999999999</v>
      </c>
      <c r="E26" s="17">
        <v>3364.19</v>
      </c>
      <c r="F26" s="18">
        <f t="shared" si="2"/>
        <v>-0.63442314494722363</v>
      </c>
      <c r="G26" s="19">
        <v>233</v>
      </c>
      <c r="H26" s="20">
        <v>7</v>
      </c>
      <c r="I26" s="20">
        <f t="shared" si="1"/>
        <v>33.285714285714285</v>
      </c>
      <c r="J26" s="20">
        <v>4</v>
      </c>
      <c r="K26" s="20">
        <v>3</v>
      </c>
      <c r="L26" s="17">
        <v>24954.93</v>
      </c>
      <c r="M26" s="19">
        <v>4686</v>
      </c>
      <c r="N26" s="21">
        <v>45695</v>
      </c>
      <c r="O26" s="22" t="s">
        <v>15</v>
      </c>
    </row>
    <row r="27" spans="1:15" ht="24.75" customHeight="1" x14ac:dyDescent="0.15">
      <c r="A27" s="15">
        <v>25</v>
      </c>
      <c r="B27" s="20">
        <v>14</v>
      </c>
      <c r="C27" s="16" t="s">
        <v>92</v>
      </c>
      <c r="D27" s="17">
        <v>993.8</v>
      </c>
      <c r="E27" s="17">
        <v>5525.78</v>
      </c>
      <c r="F27" s="18">
        <f t="shared" si="2"/>
        <v>-0.82015208712616139</v>
      </c>
      <c r="G27" s="19">
        <v>204</v>
      </c>
      <c r="H27" s="20">
        <v>7</v>
      </c>
      <c r="I27" s="20">
        <f t="shared" si="1"/>
        <v>29.142857142857142</v>
      </c>
      <c r="J27" s="15">
        <v>4</v>
      </c>
      <c r="K27" s="20">
        <v>4</v>
      </c>
      <c r="L27" s="17">
        <v>57373.420000000006</v>
      </c>
      <c r="M27" s="19">
        <v>10784</v>
      </c>
      <c r="N27" s="21">
        <v>45688</v>
      </c>
      <c r="O27" s="22" t="s">
        <v>17</v>
      </c>
    </row>
    <row r="28" spans="1:15" s="25" customFormat="1" ht="24.75" customHeight="1" x14ac:dyDescent="0.15">
      <c r="A28" s="15">
        <v>26</v>
      </c>
      <c r="B28" s="20">
        <v>19</v>
      </c>
      <c r="C28" s="16" t="s">
        <v>112</v>
      </c>
      <c r="D28" s="17">
        <v>983.54</v>
      </c>
      <c r="E28" s="17">
        <v>3227.26</v>
      </c>
      <c r="F28" s="18">
        <f t="shared" si="2"/>
        <v>-0.69523992488984465</v>
      </c>
      <c r="G28" s="19">
        <v>133</v>
      </c>
      <c r="H28" s="20">
        <v>6</v>
      </c>
      <c r="I28" s="20">
        <f t="shared" si="1"/>
        <v>22.166666666666668</v>
      </c>
      <c r="J28" s="15">
        <v>2</v>
      </c>
      <c r="K28" s="20">
        <v>3</v>
      </c>
      <c r="L28" s="17">
        <v>23819.33</v>
      </c>
      <c r="M28" s="19">
        <v>3437</v>
      </c>
      <c r="N28" s="21">
        <v>45695</v>
      </c>
      <c r="O28" s="22" t="s">
        <v>113</v>
      </c>
    </row>
    <row r="29" spans="1:15" s="25" customFormat="1" ht="24.75" customHeight="1" x14ac:dyDescent="0.15">
      <c r="A29" s="15">
        <v>27</v>
      </c>
      <c r="B29" s="20">
        <v>24</v>
      </c>
      <c r="C29" s="16" t="s">
        <v>78</v>
      </c>
      <c r="D29" s="17">
        <v>678.7</v>
      </c>
      <c r="E29" s="17" t="s">
        <v>13</v>
      </c>
      <c r="F29" s="18" t="s">
        <v>13</v>
      </c>
      <c r="G29" s="19">
        <v>108</v>
      </c>
      <c r="H29" s="20">
        <v>5</v>
      </c>
      <c r="I29" s="20">
        <v>44.444444444444443</v>
      </c>
      <c r="J29" s="20">
        <v>4</v>
      </c>
      <c r="K29" s="20" t="s">
        <v>13</v>
      </c>
      <c r="L29" s="17">
        <v>50070.899999999994</v>
      </c>
      <c r="M29" s="19">
        <v>8058</v>
      </c>
      <c r="N29" s="21">
        <v>45674</v>
      </c>
      <c r="O29" s="22" t="s">
        <v>29</v>
      </c>
    </row>
    <row r="30" spans="1:15" s="25" customFormat="1" ht="24.75" customHeight="1" x14ac:dyDescent="0.15">
      <c r="A30" s="15">
        <v>28</v>
      </c>
      <c r="B30" s="20">
        <v>21</v>
      </c>
      <c r="C30" s="16" t="s">
        <v>126</v>
      </c>
      <c r="D30" s="17">
        <v>661.07</v>
      </c>
      <c r="E30" s="17" t="s">
        <v>13</v>
      </c>
      <c r="F30" s="18" t="s">
        <v>13</v>
      </c>
      <c r="G30" s="19">
        <v>110</v>
      </c>
      <c r="H30" s="20">
        <v>3</v>
      </c>
      <c r="I30" s="20">
        <v>24.8</v>
      </c>
      <c r="J30" s="20">
        <v>3</v>
      </c>
      <c r="K30" s="20">
        <v>2</v>
      </c>
      <c r="L30" s="17">
        <v>3731.27</v>
      </c>
      <c r="M30" s="19">
        <v>606</v>
      </c>
      <c r="N30" s="21">
        <v>45336</v>
      </c>
      <c r="O30" s="22" t="s">
        <v>29</v>
      </c>
    </row>
    <row r="31" spans="1:15" s="25" customFormat="1" ht="24.75" customHeight="1" x14ac:dyDescent="0.15">
      <c r="A31" s="15">
        <v>29</v>
      </c>
      <c r="B31" s="20">
        <v>22</v>
      </c>
      <c r="C31" s="16" t="s">
        <v>91</v>
      </c>
      <c r="D31" s="17">
        <v>497.9</v>
      </c>
      <c r="E31" s="17">
        <v>1086.5999999999999</v>
      </c>
      <c r="F31" s="18">
        <v>-0.68887083671811544</v>
      </c>
      <c r="G31" s="19">
        <v>95</v>
      </c>
      <c r="H31" s="20">
        <v>5</v>
      </c>
      <c r="I31" s="20">
        <f t="shared" ref="I31:I40" si="3">G31/H31</f>
        <v>19</v>
      </c>
      <c r="J31" s="15">
        <v>4</v>
      </c>
      <c r="K31" s="20">
        <v>4</v>
      </c>
      <c r="L31" s="17">
        <v>9778.2000000000007</v>
      </c>
      <c r="M31" s="19">
        <v>1619</v>
      </c>
      <c r="N31" s="21">
        <v>45688</v>
      </c>
      <c r="O31" s="22" t="s">
        <v>48</v>
      </c>
    </row>
    <row r="32" spans="1:15" ht="24.75" customHeight="1" x14ac:dyDescent="0.15">
      <c r="A32" s="15">
        <v>30</v>
      </c>
      <c r="B32" s="17" t="s">
        <v>13</v>
      </c>
      <c r="C32" s="16" t="s">
        <v>124</v>
      </c>
      <c r="D32" s="17">
        <v>283.39999999999998</v>
      </c>
      <c r="E32" s="17" t="s">
        <v>13</v>
      </c>
      <c r="F32" s="18" t="s">
        <v>13</v>
      </c>
      <c r="G32" s="19">
        <v>52</v>
      </c>
      <c r="H32" s="20">
        <v>5</v>
      </c>
      <c r="I32" s="20">
        <f t="shared" si="3"/>
        <v>10.4</v>
      </c>
      <c r="J32" s="20">
        <v>1</v>
      </c>
      <c r="K32" s="20" t="s">
        <v>13</v>
      </c>
      <c r="L32" s="17">
        <v>71506.91</v>
      </c>
      <c r="M32" s="19">
        <v>14000</v>
      </c>
      <c r="N32" s="21">
        <v>45513</v>
      </c>
      <c r="O32" s="22" t="s">
        <v>15</v>
      </c>
    </row>
    <row r="33" spans="1:15" s="25" customFormat="1" ht="24.75" customHeight="1" x14ac:dyDescent="0.15">
      <c r="A33" s="15">
        <v>31</v>
      </c>
      <c r="B33" s="20">
        <v>16</v>
      </c>
      <c r="C33" s="16" t="s">
        <v>95</v>
      </c>
      <c r="D33" s="17">
        <v>250.5</v>
      </c>
      <c r="E33" s="17">
        <v>5205.92</v>
      </c>
      <c r="F33" s="18">
        <f>(D33-E33)/E33</f>
        <v>-0.95188170390632199</v>
      </c>
      <c r="G33" s="19">
        <v>35</v>
      </c>
      <c r="H33" s="20">
        <v>2</v>
      </c>
      <c r="I33" s="20">
        <f t="shared" si="3"/>
        <v>17.5</v>
      </c>
      <c r="J33" s="15">
        <v>1</v>
      </c>
      <c r="K33" s="20">
        <v>4</v>
      </c>
      <c r="L33" s="17">
        <v>19684.36</v>
      </c>
      <c r="M33" s="19">
        <v>2753</v>
      </c>
      <c r="N33" s="21">
        <v>45688</v>
      </c>
      <c r="O33" s="22" t="s">
        <v>14</v>
      </c>
    </row>
    <row r="34" spans="1:15" s="25" customFormat="1" ht="24.75" customHeight="1" x14ac:dyDescent="0.15">
      <c r="A34" s="15">
        <v>32</v>
      </c>
      <c r="B34" s="20">
        <v>23</v>
      </c>
      <c r="C34" s="16" t="s">
        <v>102</v>
      </c>
      <c r="D34" s="17">
        <v>247</v>
      </c>
      <c r="E34" s="17">
        <v>454.47</v>
      </c>
      <c r="F34" s="18">
        <f>(D34-E34)/E34</f>
        <v>-0.45650978062358355</v>
      </c>
      <c r="G34" s="19">
        <v>50</v>
      </c>
      <c r="H34" s="20">
        <v>3</v>
      </c>
      <c r="I34" s="20">
        <f t="shared" si="3"/>
        <v>16.666666666666668</v>
      </c>
      <c r="J34" s="20">
        <v>2</v>
      </c>
      <c r="K34" s="20">
        <v>3</v>
      </c>
      <c r="L34" s="17">
        <v>5603.87</v>
      </c>
      <c r="M34" s="19">
        <v>880</v>
      </c>
      <c r="N34" s="21">
        <v>45695</v>
      </c>
      <c r="O34" s="22" t="s">
        <v>103</v>
      </c>
    </row>
    <row r="35" spans="1:15" ht="24.75" customHeight="1" x14ac:dyDescent="0.15">
      <c r="A35" s="15">
        <v>33</v>
      </c>
      <c r="B35" s="17" t="s">
        <v>13</v>
      </c>
      <c r="C35" s="16" t="s">
        <v>125</v>
      </c>
      <c r="D35" s="17">
        <v>147.15</v>
      </c>
      <c r="E35" s="17" t="s">
        <v>13</v>
      </c>
      <c r="F35" s="18" t="s">
        <v>13</v>
      </c>
      <c r="G35" s="19">
        <v>27</v>
      </c>
      <c r="H35" s="20">
        <v>5</v>
      </c>
      <c r="I35" s="20">
        <f t="shared" si="3"/>
        <v>5.4</v>
      </c>
      <c r="J35" s="20">
        <v>1</v>
      </c>
      <c r="K35" s="20" t="s">
        <v>13</v>
      </c>
      <c r="L35" s="17">
        <v>288963.36</v>
      </c>
      <c r="M35" s="19">
        <v>52864</v>
      </c>
      <c r="N35" s="21">
        <v>45562</v>
      </c>
      <c r="O35" s="22" t="s">
        <v>15</v>
      </c>
    </row>
    <row r="36" spans="1:15" ht="24.75" customHeight="1" x14ac:dyDescent="0.15">
      <c r="A36" s="15">
        <v>34</v>
      </c>
      <c r="B36" s="20">
        <v>31</v>
      </c>
      <c r="C36" s="16" t="s">
        <v>46</v>
      </c>
      <c r="D36" s="17">
        <v>125.4</v>
      </c>
      <c r="E36" s="17">
        <v>146.1</v>
      </c>
      <c r="F36" s="18">
        <f>(D36-E36)/E36</f>
        <v>-0.14168377823408618</v>
      </c>
      <c r="G36" s="19">
        <v>12</v>
      </c>
      <c r="H36" s="20">
        <v>1</v>
      </c>
      <c r="I36" s="20">
        <f t="shared" si="3"/>
        <v>12</v>
      </c>
      <c r="J36" s="20">
        <v>1</v>
      </c>
      <c r="K36" s="20" t="s">
        <v>13</v>
      </c>
      <c r="L36" s="17">
        <v>124950.48</v>
      </c>
      <c r="M36" s="19">
        <v>18710</v>
      </c>
      <c r="N36" s="21">
        <v>45548</v>
      </c>
      <c r="O36" s="22" t="s">
        <v>15</v>
      </c>
    </row>
    <row r="37" spans="1:15" s="25" customFormat="1" ht="24.75" customHeight="1" x14ac:dyDescent="0.15">
      <c r="A37" s="15">
        <v>35</v>
      </c>
      <c r="B37" s="20">
        <v>30</v>
      </c>
      <c r="C37" s="16" t="s">
        <v>82</v>
      </c>
      <c r="D37" s="17">
        <v>91</v>
      </c>
      <c r="E37" s="17">
        <v>180</v>
      </c>
      <c r="F37" s="18">
        <f>(D37-E37)/E37</f>
        <v>-0.49444444444444446</v>
      </c>
      <c r="G37" s="19">
        <v>16</v>
      </c>
      <c r="H37" s="20">
        <v>1</v>
      </c>
      <c r="I37" s="20">
        <f t="shared" si="3"/>
        <v>16</v>
      </c>
      <c r="J37" s="15">
        <v>1</v>
      </c>
      <c r="K37" s="20">
        <v>6</v>
      </c>
      <c r="L37" s="17">
        <v>17428.13</v>
      </c>
      <c r="M37" s="19">
        <v>2894</v>
      </c>
      <c r="N37" s="21">
        <v>45674</v>
      </c>
      <c r="O37" s="22" t="s">
        <v>19</v>
      </c>
    </row>
    <row r="38" spans="1:15" s="25" customFormat="1" ht="24.75" customHeight="1" x14ac:dyDescent="0.15">
      <c r="A38" s="15">
        <v>36</v>
      </c>
      <c r="B38" s="18" t="s">
        <v>13</v>
      </c>
      <c r="C38" s="16" t="s">
        <v>57</v>
      </c>
      <c r="D38" s="17">
        <v>88.5</v>
      </c>
      <c r="E38" s="18" t="s">
        <v>13</v>
      </c>
      <c r="F38" s="18" t="s">
        <v>13</v>
      </c>
      <c r="G38" s="19">
        <v>13</v>
      </c>
      <c r="H38" s="20">
        <v>1</v>
      </c>
      <c r="I38" s="20">
        <f t="shared" si="3"/>
        <v>13</v>
      </c>
      <c r="J38" s="20">
        <v>1</v>
      </c>
      <c r="K38" s="20" t="s">
        <v>13</v>
      </c>
      <c r="L38" s="17">
        <v>229575.71</v>
      </c>
      <c r="M38" s="19">
        <v>30821</v>
      </c>
      <c r="N38" s="21">
        <v>45660</v>
      </c>
      <c r="O38" s="22" t="s">
        <v>32</v>
      </c>
    </row>
    <row r="39" spans="1:15" s="25" customFormat="1" ht="24.75" customHeight="1" x14ac:dyDescent="0.15">
      <c r="A39" s="15">
        <v>37</v>
      </c>
      <c r="B39" s="20">
        <v>29</v>
      </c>
      <c r="C39" s="16" t="s">
        <v>42</v>
      </c>
      <c r="D39" s="17">
        <v>60.6</v>
      </c>
      <c r="E39" s="17">
        <v>196.3</v>
      </c>
      <c r="F39" s="18">
        <f>(D39-E39)/E39</f>
        <v>-0.69128884360672449</v>
      </c>
      <c r="G39" s="19">
        <v>8</v>
      </c>
      <c r="H39" s="20">
        <v>1</v>
      </c>
      <c r="I39" s="20">
        <f t="shared" si="3"/>
        <v>8</v>
      </c>
      <c r="J39" s="15">
        <v>1</v>
      </c>
      <c r="K39" s="20" t="s">
        <v>13</v>
      </c>
      <c r="L39" s="17">
        <v>8380.9</v>
      </c>
      <c r="M39" s="19">
        <v>1318</v>
      </c>
      <c r="N39" s="21">
        <v>45639</v>
      </c>
      <c r="O39" s="22" t="s">
        <v>43</v>
      </c>
    </row>
    <row r="40" spans="1:15" s="25" customFormat="1" ht="24.75" customHeight="1" x14ac:dyDescent="0.15">
      <c r="A40" s="15">
        <v>38</v>
      </c>
      <c r="B40" s="20">
        <v>32</v>
      </c>
      <c r="C40" s="16" t="s">
        <v>71</v>
      </c>
      <c r="D40" s="17">
        <v>30</v>
      </c>
      <c r="E40" s="17">
        <v>141</v>
      </c>
      <c r="F40" s="18">
        <f>(D40-E40)/E40</f>
        <v>-0.78723404255319152</v>
      </c>
      <c r="G40" s="19">
        <v>5</v>
      </c>
      <c r="H40" s="19">
        <v>1</v>
      </c>
      <c r="I40" s="20">
        <f t="shared" si="3"/>
        <v>5</v>
      </c>
      <c r="J40" s="20">
        <v>1</v>
      </c>
      <c r="K40" s="20">
        <v>7</v>
      </c>
      <c r="L40" s="17">
        <v>5046</v>
      </c>
      <c r="M40" s="19">
        <v>949</v>
      </c>
      <c r="N40" s="21">
        <v>45667</v>
      </c>
      <c r="O40" s="22" t="s">
        <v>72</v>
      </c>
    </row>
    <row r="41" spans="1:15" ht="24.75" customHeight="1" x14ac:dyDescent="0.2">
      <c r="A41" s="27" t="s">
        <v>20</v>
      </c>
      <c r="B41" s="56" t="s">
        <v>20</v>
      </c>
      <c r="C41" s="29" t="s">
        <v>133</v>
      </c>
      <c r="D41" s="30">
        <f>SUBTOTAL(109,Table132456789[Pajamos 
(GBO)])</f>
        <v>478320.95250000001</v>
      </c>
      <c r="E41" s="30" t="s">
        <v>131</v>
      </c>
      <c r="F41" s="45">
        <f t="shared" ref="F41" si="4">(D41-E41)/E41</f>
        <v>-0.27450731831246539</v>
      </c>
      <c r="G41" s="47">
        <f>SUBTOTAL(109,Table132456789[Žiūrovų sk. 
(ADM)])</f>
        <v>65621</v>
      </c>
      <c r="H41" s="27"/>
      <c r="I41" s="27"/>
      <c r="J41" s="27"/>
      <c r="K41" s="59"/>
      <c r="L41" s="49"/>
      <c r="M41" s="50" t="s">
        <v>20</v>
      </c>
      <c r="N41" s="52"/>
      <c r="O41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EAD89-7D86-40FD-AB8E-E6A16D1584D1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72B4B2A-5D5D-4A8B-9AF8-FD39A4923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A81681-F8AF-4BD2-B4DE-BDA7824D0A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04.18-04.20</vt:lpstr>
      <vt:lpstr>04.11-04.13</vt:lpstr>
      <vt:lpstr>04.04-04.06</vt:lpstr>
      <vt:lpstr>03.28-03.30</vt:lpstr>
      <vt:lpstr>03.21-03.23</vt:lpstr>
      <vt:lpstr>03.14-03.16</vt:lpstr>
      <vt:lpstr>03.07-03.09</vt:lpstr>
      <vt:lpstr>02.28-03.02</vt:lpstr>
      <vt:lpstr>02.21-02.23</vt:lpstr>
      <vt:lpstr>02.14-02.16</vt:lpstr>
      <vt:lpstr>02.07-02.09</vt:lpstr>
      <vt:lpstr>01.31-02.02</vt:lpstr>
      <vt:lpstr>01.24-01.26</vt:lpstr>
      <vt:lpstr>01.17-01.19</vt:lpstr>
      <vt:lpstr>01.10-01.12</vt:lpstr>
      <vt:lpstr>01.03-01.05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dcterms:created xsi:type="dcterms:W3CDTF">2023-04-24T05:36:19Z</dcterms:created>
  <dcterms:modified xsi:type="dcterms:W3CDTF">2025-04-22T12:02:32Z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